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600" yWindow="75" windowWidth="19395" windowHeight="8505"/>
  </bookViews>
  <sheets>
    <sheet name="試算表" sheetId="4" r:id="rId1"/>
    <sheet name="試算表 (計算用)" sheetId="1" r:id="rId2"/>
    <sheet name="試算表計算用DB" sheetId="7" r:id="rId3"/>
    <sheet name="仮算定額計算表" sheetId="6" r:id="rId4"/>
  </sheets>
  <externalReferences>
    <externalReference r:id="rId5"/>
  </externalReferences>
  <definedNames>
    <definedName name="_xlnm.Print_Area" localSheetId="1">'試算表 (計算用)'!$A$1:$AC$54</definedName>
    <definedName name="_xlnm.Print_Area" localSheetId="0">試算表!$A$1:$AC$62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>
  <authors>
    <author>0481 二郷　浩和</author>
  </authors>
  <commentList>
    <comment ref="AN10" authorId="0">
      <text>
        <r>
          <rPr>
            <b/>
            <sz val="9"/>
            <color indexed="81"/>
            <rFont val="MS P ゴシック"/>
          </rPr>
          <t>昨年所得が、次のいずれかに該当
・給与所得がある
・年金所得がある（65歳未満）
・給与所得があり、年金所得が15万円以下（65歳以上）
・年金所得が15万円超（65歳以上）</t>
        </r>
      </text>
    </comment>
  </commentList>
</comments>
</file>

<file path=xl/sharedStrings.xml><?xml version="1.0" encoding="utf-8"?>
<sst xmlns="http://schemas.openxmlformats.org/spreadsheetml/2006/main" xmlns:r="http://schemas.openxmlformats.org/officeDocument/2006/relationships" count="147" uniqueCount="147">
  <si>
    <t>世帯につき</t>
    <rPh sb="0" eb="1">
      <t>ヨ</t>
    </rPh>
    <rPh sb="1" eb="2">
      <t>オビ</t>
    </rPh>
    <phoneticPr fontId="2"/>
  </si>
  <si>
    <t>◇６５歳以上７５歳未満の方</t>
    <rPh sb="3" eb="4">
      <t>サイ</t>
    </rPh>
    <rPh sb="4" eb="6">
      <t>イジョウ</t>
    </rPh>
    <rPh sb="8" eb="9">
      <t>サイ</t>
    </rPh>
    <rPh sb="9" eb="11">
      <t>ミマン</t>
    </rPh>
    <rPh sb="12" eb="13">
      <t>カタ</t>
    </rPh>
    <phoneticPr fontId="2"/>
  </si>
  <si>
    <t>円</t>
    <rPh sb="0" eb="1">
      <t>エン</t>
    </rPh>
    <phoneticPr fontId="2"/>
  </si>
  <si>
    <t>※課税額の内容を確認しない場合は、特定世帯・特定継続世帯が終了する世帯は誤差があります。</t>
    <rPh sb="1" eb="4">
      <t>カゼイガク</t>
    </rPh>
    <rPh sb="5" eb="7">
      <t>ナイヨウ</t>
    </rPh>
    <rPh sb="8" eb="10">
      <t>カクニン</t>
    </rPh>
    <rPh sb="13" eb="15">
      <t>バアイ</t>
    </rPh>
    <rPh sb="17" eb="19">
      <t>トクテイ</t>
    </rPh>
    <rPh sb="19" eb="21">
      <t>セタイ</t>
    </rPh>
    <rPh sb="22" eb="24">
      <t>トクテイ</t>
    </rPh>
    <rPh sb="24" eb="26">
      <t>ケイゾク</t>
    </rPh>
    <rPh sb="26" eb="28">
      <t>セタイ</t>
    </rPh>
    <rPh sb="29" eb="31">
      <t>シュウリョウ</t>
    </rPh>
    <rPh sb="33" eb="35">
      <t>セタイ</t>
    </rPh>
    <rPh sb="36" eb="38">
      <t>ゴサ</t>
    </rPh>
    <phoneticPr fontId="2"/>
  </si>
  <si>
    <t>C 医療分</t>
    <rPh sb="2" eb="4">
      <t>イリョウ</t>
    </rPh>
    <rPh sb="4" eb="5">
      <t>ブン</t>
    </rPh>
    <phoneticPr fontId="2"/>
  </si>
  <si>
    <t>９期</t>
    <rPh sb="1" eb="2">
      <t>キ</t>
    </rPh>
    <phoneticPr fontId="2"/>
  </si>
  <si>
    <t>■</t>
  </si>
  <si>
    <t>８月届出</t>
    <rPh sb="1" eb="2">
      <t>ガツ</t>
    </rPh>
    <rPh sb="2" eb="4">
      <t>トドケデ</t>
    </rPh>
    <phoneticPr fontId="2"/>
  </si>
  <si>
    <t>イ＋ロ＋ニ　（※介護分は別納付）</t>
    <rPh sb="8" eb="10">
      <t>カイゴ</t>
    </rPh>
    <rPh sb="10" eb="11">
      <t>ブン</t>
    </rPh>
    <rPh sb="12" eb="13">
      <t>ベツ</t>
    </rPh>
    <rPh sb="13" eb="15">
      <t>ノウフ</t>
    </rPh>
    <phoneticPr fontId="2"/>
  </si>
  <si>
    <t>加入後の税額</t>
    <rPh sb="0" eb="2">
      <t>カニュウ</t>
    </rPh>
    <rPh sb="2" eb="3">
      <t>ゴ</t>
    </rPh>
    <rPh sb="4" eb="6">
      <t>ゼイガク</t>
    </rPh>
    <phoneticPr fontId="2"/>
  </si>
  <si>
    <t>この試算表はあくまでも概算です。後日、国保税の更正決定通知書を送付いたします。</t>
    <rPh sb="2" eb="4">
      <t>シサン</t>
    </rPh>
    <rPh sb="4" eb="5">
      <t>ヒョウ</t>
    </rPh>
    <rPh sb="11" eb="13">
      <t>ガイサン</t>
    </rPh>
    <rPh sb="16" eb="18">
      <t>ゴジツ</t>
    </rPh>
    <rPh sb="19" eb="20">
      <t>コク</t>
    </rPh>
    <rPh sb="20" eb="22">
      <t>ホゼイ</t>
    </rPh>
    <rPh sb="23" eb="25">
      <t>コウセイ</t>
    </rPh>
    <rPh sb="25" eb="27">
      <t>ケッテイ</t>
    </rPh>
    <rPh sb="27" eb="30">
      <t>ツウチショ</t>
    </rPh>
    <rPh sb="31" eb="33">
      <t>ソウフ</t>
    </rPh>
    <phoneticPr fontId="2"/>
  </si>
  <si>
    <t>ロ</t>
  </si>
  <si>
    <t>応　　能</t>
    <rPh sb="0" eb="1">
      <t>オウ</t>
    </rPh>
    <rPh sb="3" eb="4">
      <t>ノウ</t>
    </rPh>
    <phoneticPr fontId="2"/>
  </si>
  <si>
    <t>①所得割</t>
    <rPh sb="1" eb="3">
      <t>ショトク</t>
    </rPh>
    <rPh sb="3" eb="4">
      <t>ワリ</t>
    </rPh>
    <phoneticPr fontId="2"/>
  </si>
  <si>
    <t>11月届出</t>
    <rPh sb="2" eb="3">
      <t>ガツ</t>
    </rPh>
    <rPh sb="3" eb="5">
      <t>トドケデ</t>
    </rPh>
    <phoneticPr fontId="2"/>
  </si>
  <si>
    <t>A 医療分</t>
    <rPh sb="2" eb="4">
      <t>イリョウ</t>
    </rPh>
    <rPh sb="4" eb="5">
      <t>ブン</t>
    </rPh>
    <phoneticPr fontId="2"/>
  </si>
  <si>
    <t>支援分</t>
    <rPh sb="0" eb="2">
      <t>シエン</t>
    </rPh>
    <rPh sb="2" eb="3">
      <t>ブン</t>
    </rPh>
    <phoneticPr fontId="2"/>
  </si>
  <si>
    <t>前年中の所得</t>
    <rPh sb="0" eb="1">
      <t>ゼン</t>
    </rPh>
    <rPh sb="1" eb="2">
      <t>ネン</t>
    </rPh>
    <rPh sb="2" eb="3">
      <t>チュウ</t>
    </rPh>
    <rPh sb="4" eb="6">
      <t>ショトク</t>
    </rPh>
    <phoneticPr fontId="2"/>
  </si>
  <si>
    <t>A 支援分</t>
    <rPh sb="2" eb="4">
      <t>シエン</t>
    </rPh>
    <rPh sb="4" eb="5">
      <t>ブン</t>
    </rPh>
    <phoneticPr fontId="2"/>
  </si>
  <si>
    <t>A 介護分</t>
    <rPh sb="2" eb="4">
      <t>カイゴ</t>
    </rPh>
    <rPh sb="4" eb="5">
      <t>ブン</t>
    </rPh>
    <phoneticPr fontId="2"/>
  </si>
  <si>
    <t>B 医療分</t>
    <rPh sb="2" eb="4">
      <t>イリョウ</t>
    </rPh>
    <rPh sb="4" eb="5">
      <t>ブン</t>
    </rPh>
    <phoneticPr fontId="2"/>
  </si>
  <si>
    <t>◆</t>
  </si>
  <si>
    <t>３月届出</t>
    <rPh sb="1" eb="2">
      <t>ガツ</t>
    </rPh>
    <rPh sb="2" eb="4">
      <t>トドケデ</t>
    </rPh>
    <phoneticPr fontId="2"/>
  </si>
  <si>
    <t>加入者1人当り</t>
    <rPh sb="0" eb="3">
      <t>カニュウシャ</t>
    </rPh>
    <rPh sb="4" eb="5">
      <t>ニン</t>
    </rPh>
    <rPh sb="5" eb="6">
      <t>アタ</t>
    </rPh>
    <phoneticPr fontId="2"/>
  </si>
  <si>
    <t>所得のある方一人ずつ算出</t>
    <rPh sb="0" eb="2">
      <t>ショトク</t>
    </rPh>
    <rPh sb="5" eb="6">
      <t>カタ</t>
    </rPh>
    <rPh sb="6" eb="8">
      <t>ヒトリ</t>
    </rPh>
    <rPh sb="10" eb="12">
      <t>サンシュツ</t>
    </rPh>
    <phoneticPr fontId="2"/>
  </si>
  <si>
    <t>《　　　　　ヶ月分　》</t>
    <rPh sb="7" eb="8">
      <t>ゲツ</t>
    </rPh>
    <rPh sb="8" eb="9">
      <t>ブン</t>
    </rPh>
    <phoneticPr fontId="2"/>
  </si>
  <si>
    <t>２月届出</t>
    <rPh sb="1" eb="2">
      <t>ガツ</t>
    </rPh>
    <rPh sb="2" eb="4">
      <t>トドケデ</t>
    </rPh>
    <phoneticPr fontId="2"/>
  </si>
  <si>
    <t>A 子ども・子育て分</t>
    <rPh sb="2" eb="3">
      <t>コ</t>
    </rPh>
    <rPh sb="6" eb="8">
      <t>コソダ</t>
    </rPh>
    <rPh sb="9" eb="10">
      <t>ブン</t>
    </rPh>
    <phoneticPr fontId="2"/>
  </si>
  <si>
    <t>３月中旬</t>
    <rPh sb="1" eb="2">
      <t>ガツ</t>
    </rPh>
    <rPh sb="2" eb="4">
      <t>チュウジュン</t>
    </rPh>
    <phoneticPr fontId="2"/>
  </si>
  <si>
    <t>応　　益</t>
    <rPh sb="0" eb="1">
      <t>オウ</t>
    </rPh>
    <rPh sb="3" eb="4">
      <t>エキ</t>
    </rPh>
    <phoneticPr fontId="2"/>
  </si>
  <si>
    <t>C 支援分</t>
    <rPh sb="2" eb="4">
      <t>シエン</t>
    </rPh>
    <rPh sb="4" eb="5">
      <t>ブン</t>
    </rPh>
    <phoneticPr fontId="2"/>
  </si>
  <si>
    <r>
      <t xml:space="preserve">１ </t>
    </r>
    <r>
      <rPr>
        <sz val="13"/>
        <color auto="1"/>
        <rFont val="HGS創英角ﾎﾟｯﾌﾟ体"/>
      </rPr>
      <t>期当り</t>
    </r>
    <rPh sb="2" eb="3">
      <t>キ</t>
    </rPh>
    <rPh sb="3" eb="4">
      <t>アタ</t>
    </rPh>
    <phoneticPr fontId="2"/>
  </si>
  <si>
    <t>③　1月当りの賦課額</t>
    <rPh sb="3" eb="4">
      <t>ツキ</t>
    </rPh>
    <rPh sb="4" eb="5">
      <t>アタ</t>
    </rPh>
    <rPh sb="7" eb="9">
      <t>フカ</t>
    </rPh>
    <rPh sb="9" eb="10">
      <t>ガク</t>
    </rPh>
    <phoneticPr fontId="2"/>
  </si>
  <si>
    <t>円</t>
  </si>
  <si>
    <r>
      <t>×　　　</t>
    </r>
    <r>
      <rPr>
        <sz val="14"/>
        <color auto="1"/>
        <rFont val="HG創英角ﾎﾟｯﾌﾟ体"/>
      </rPr>
      <t xml:space="preserve"> </t>
    </r>
    <r>
      <rPr>
        <b/>
        <sz val="12"/>
        <color auto="1"/>
        <rFont val="HG創英角ﾎﾟｯﾌﾟ体"/>
      </rPr>
      <t>人</t>
    </r>
    <rPh sb="5" eb="6">
      <t>ニン</t>
    </rPh>
    <phoneticPr fontId="2"/>
  </si>
  <si>
    <t>加入者１人当り</t>
    <rPh sb="0" eb="3">
      <t>カニュウシャ</t>
    </rPh>
    <rPh sb="4" eb="5">
      <t>ニン</t>
    </rPh>
    <rPh sb="5" eb="6">
      <t>アタ</t>
    </rPh>
    <phoneticPr fontId="2"/>
  </si>
  <si>
    <t>７月中旬</t>
    <rPh sb="1" eb="2">
      <t>ガツ</t>
    </rPh>
    <rPh sb="2" eb="4">
      <t>チュウジュン</t>
    </rPh>
    <phoneticPr fontId="2"/>
  </si>
  <si>
    <t>７月届出</t>
    <rPh sb="1" eb="2">
      <t>ガツ</t>
    </rPh>
    <rPh sb="2" eb="4">
      <t>トドケデ</t>
    </rPh>
    <phoneticPr fontId="2"/>
  </si>
  <si>
    <t>４月届出</t>
    <rPh sb="1" eb="2">
      <t>ガツ</t>
    </rPh>
    <rPh sb="2" eb="4">
      <t>トドケデ</t>
    </rPh>
    <phoneticPr fontId="2"/>
  </si>
  <si>
    <t xml:space="preserve">
被保険者数</t>
    <rPh sb="1" eb="5">
      <t>ヒホケンシャ</t>
    </rPh>
    <rPh sb="5" eb="6">
      <t>スウ</t>
    </rPh>
    <phoneticPr fontId="2"/>
  </si>
  <si>
    <t>B 支援分</t>
    <rPh sb="2" eb="4">
      <t>シエン</t>
    </rPh>
    <rPh sb="4" eb="5">
      <t>ブン</t>
    </rPh>
    <phoneticPr fontId="2"/>
  </si>
  <si>
    <t>１月届出</t>
    <rPh sb="1" eb="2">
      <t>ガツ</t>
    </rPh>
    <rPh sb="2" eb="4">
      <t>トドケデ</t>
    </rPh>
    <phoneticPr fontId="2"/>
  </si>
  <si>
    <t>被保険者数</t>
    <rPh sb="0" eb="4">
      <t>ヒホケンシャ</t>
    </rPh>
    <rPh sb="4" eb="5">
      <t>スウ</t>
    </rPh>
    <phoneticPr fontId="2"/>
  </si>
  <si>
    <t>限度額</t>
    <rPh sb="0" eb="2">
      <t>ゲンド</t>
    </rPh>
    <rPh sb="2" eb="3">
      <t>ガク</t>
    </rPh>
    <phoneticPr fontId="2"/>
  </si>
  <si>
    <t>ハ</t>
  </si>
  <si>
    <t>B 介護分</t>
    <rPh sb="2" eb="4">
      <t>カイゴ</t>
    </rPh>
    <rPh sb="4" eb="5">
      <t>ブン</t>
    </rPh>
    <phoneticPr fontId="2"/>
  </si>
  <si>
    <t>納付書送付</t>
    <rPh sb="0" eb="3">
      <t>ノウフショ</t>
    </rPh>
    <rPh sb="3" eb="5">
      <t>ソウフ</t>
    </rPh>
    <phoneticPr fontId="2"/>
  </si>
  <si>
    <t>C 介護分</t>
    <rPh sb="2" eb="4">
      <t>カイゴ</t>
    </rPh>
    <rPh sb="4" eb="5">
      <t>ブン</t>
    </rPh>
    <phoneticPr fontId="2"/>
  </si>
  <si>
    <t>1世帯当り</t>
    <rPh sb="1" eb="3">
      <t>セタイ</t>
    </rPh>
    <rPh sb="3" eb="4">
      <t>アタ</t>
    </rPh>
    <phoneticPr fontId="2"/>
  </si>
  <si>
    <t>◇４０歳未満の方</t>
    <rPh sb="3" eb="4">
      <t>サイ</t>
    </rPh>
    <rPh sb="4" eb="6">
      <t>ミマン</t>
    </rPh>
    <rPh sb="7" eb="8">
      <t>カタ</t>
    </rPh>
    <phoneticPr fontId="2"/>
  </si>
  <si>
    <t>イ</t>
  </si>
  <si>
    <t>医療分</t>
    <rPh sb="0" eb="2">
      <t>イリョウ</t>
    </rPh>
    <rPh sb="2" eb="3">
      <t>ブン</t>
    </rPh>
    <phoneticPr fontId="2"/>
  </si>
  <si>
    <t>A+B+C</t>
  </si>
  <si>
    <t>６月届出</t>
    <rPh sb="1" eb="2">
      <t>ガツ</t>
    </rPh>
    <rPh sb="2" eb="4">
      <t>トドケデ</t>
    </rPh>
    <phoneticPr fontId="2"/>
  </si>
  <si>
    <t>10月中旬</t>
    <rPh sb="2" eb="3">
      <t>ガツ</t>
    </rPh>
    <rPh sb="3" eb="5">
      <t>チュウジュン</t>
    </rPh>
    <phoneticPr fontId="2"/>
  </si>
  <si>
    <t>４月～翌年３月まで</t>
    <rPh sb="1" eb="2">
      <t>ガツ</t>
    </rPh>
    <rPh sb="3" eb="5">
      <t>ヨクネン</t>
    </rPh>
    <rPh sb="6" eb="7">
      <t>ガツ</t>
    </rPh>
    <phoneticPr fontId="2"/>
  </si>
  <si>
    <t>その他（事業等）</t>
    <rPh sb="2" eb="3">
      <t>タ</t>
    </rPh>
    <rPh sb="4" eb="6">
      <t>ジギョウ</t>
    </rPh>
    <rPh sb="6" eb="7">
      <t>トウ</t>
    </rPh>
    <phoneticPr fontId="2"/>
  </si>
  <si>
    <r>
      <t>◆</t>
    </r>
    <r>
      <rPr>
        <b/>
        <sz val="11"/>
        <color auto="1"/>
        <rFont val="HG創英ﾌﾟﾚｾﾞﾝｽEB"/>
      </rPr>
      <t>４０歳以上６５歳未満の方</t>
    </r>
    <rPh sb="3" eb="4">
      <t>サイ</t>
    </rPh>
    <rPh sb="4" eb="6">
      <t>イジョウ</t>
    </rPh>
    <rPh sb="8" eb="11">
      <t>サイミマン</t>
    </rPh>
    <rPh sb="12" eb="13">
      <t>カタ</t>
    </rPh>
    <phoneticPr fontId="2"/>
  </si>
  <si>
    <t>１０期</t>
    <rPh sb="2" eb="3">
      <t>キ</t>
    </rPh>
    <phoneticPr fontId="2"/>
  </si>
  <si>
    <t>１年間の税額</t>
    <rPh sb="1" eb="3">
      <t>ネンカン</t>
    </rPh>
    <rPh sb="4" eb="6">
      <t>ゼイガク</t>
    </rPh>
    <phoneticPr fontId="2"/>
  </si>
  <si>
    <t>介護分</t>
    <rPh sb="0" eb="2">
      <t>カイゴ</t>
    </rPh>
    <rPh sb="2" eb="3">
      <t>ブン</t>
    </rPh>
    <phoneticPr fontId="2"/>
  </si>
  <si>
    <t>　　　　月から　　　　月まで</t>
    <rPh sb="4" eb="5">
      <t>ツキ</t>
    </rPh>
    <rPh sb="11" eb="12">
      <t>ツキ</t>
    </rPh>
    <phoneticPr fontId="2"/>
  </si>
  <si>
    <t>所得割基礎額</t>
    <rPh sb="0" eb="2">
      <t>ショトク</t>
    </rPh>
    <rPh sb="2" eb="3">
      <t>ワリ</t>
    </rPh>
    <rPh sb="3" eb="5">
      <t>キソ</t>
    </rPh>
    <rPh sb="5" eb="6">
      <t>ガク</t>
    </rPh>
    <phoneticPr fontId="2"/>
  </si>
  <si>
    <t>１ヶ月当り</t>
    <rPh sb="2" eb="3">
      <t>ゲツ</t>
    </rPh>
    <rPh sb="3" eb="4">
      <t>アタ</t>
    </rPh>
    <phoneticPr fontId="2"/>
  </si>
  <si>
    <t>給与所得者等の判定</t>
    <rPh sb="0" eb="2">
      <t>キュウヨ</t>
    </rPh>
    <rPh sb="2" eb="4">
      <t>ショトク</t>
    </rPh>
    <rPh sb="4" eb="5">
      <t>シャ</t>
    </rPh>
    <rPh sb="5" eb="6">
      <t>トウ</t>
    </rPh>
    <rPh sb="7" eb="9">
      <t>ハンテイ</t>
    </rPh>
    <phoneticPr fontId="2"/>
  </si>
  <si>
    <t>届出月</t>
    <rPh sb="0" eb="2">
      <t>トドケデ</t>
    </rPh>
    <rPh sb="2" eb="3">
      <t>ツキ</t>
    </rPh>
    <phoneticPr fontId="2"/>
  </si>
  <si>
    <t>５月届出</t>
    <rPh sb="1" eb="2">
      <t>ガツ</t>
    </rPh>
    <rPh sb="2" eb="4">
      <t>トドケデ</t>
    </rPh>
    <phoneticPr fontId="2"/>
  </si>
  <si>
    <t>12月届出</t>
    <rPh sb="2" eb="3">
      <t>ガツ</t>
    </rPh>
    <rPh sb="3" eb="5">
      <t>トドケデ</t>
    </rPh>
    <phoneticPr fontId="2"/>
  </si>
  <si>
    <t>８月中旬</t>
    <rPh sb="1" eb="2">
      <t>ガツ</t>
    </rPh>
    <rPh sb="2" eb="4">
      <t>チュウジュン</t>
    </rPh>
    <phoneticPr fontId="2"/>
  </si>
  <si>
    <t>９月届出</t>
    <rPh sb="1" eb="2">
      <t>ガツ</t>
    </rPh>
    <rPh sb="2" eb="4">
      <t>トドケデ</t>
    </rPh>
    <phoneticPr fontId="2"/>
  </si>
  <si>
    <t>10月届出</t>
    <rPh sb="2" eb="3">
      <t>ガツ</t>
    </rPh>
    <rPh sb="3" eb="5">
      <t>トドケデ</t>
    </rPh>
    <phoneticPr fontId="2"/>
  </si>
  <si>
    <t>９月中旬</t>
    <rPh sb="1" eb="2">
      <t>ガツ</t>
    </rPh>
    <rPh sb="2" eb="4">
      <t>チュウジュン</t>
    </rPh>
    <phoneticPr fontId="2"/>
  </si>
  <si>
    <t>⑥　⑤*仮算定2期分</t>
    <rPh sb="4" eb="5">
      <t>カリ</t>
    </rPh>
    <rPh sb="5" eb="7">
      <t>サンテイ</t>
    </rPh>
    <rPh sb="8" eb="9">
      <t>キ</t>
    </rPh>
    <rPh sb="9" eb="10">
      <t>ブン</t>
    </rPh>
    <phoneticPr fontId="2"/>
  </si>
  <si>
    <t>11月中旬</t>
    <rPh sb="2" eb="3">
      <t>ガツ</t>
    </rPh>
    <rPh sb="3" eb="5">
      <t>チュウジュン</t>
    </rPh>
    <phoneticPr fontId="2"/>
  </si>
  <si>
    <t>12月中旬</t>
    <rPh sb="2" eb="3">
      <t>ガツ</t>
    </rPh>
    <rPh sb="3" eb="5">
      <t>チュウジュン</t>
    </rPh>
    <phoneticPr fontId="2"/>
  </si>
  <si>
    <t>区分</t>
    <rPh sb="0" eb="2">
      <t>クブン</t>
    </rPh>
    <phoneticPr fontId="2"/>
  </si>
  <si>
    <t>１月中旬</t>
    <rPh sb="1" eb="2">
      <t>ガツ</t>
    </rPh>
    <rPh sb="2" eb="4">
      <t>チュウジュン</t>
    </rPh>
    <phoneticPr fontId="2"/>
  </si>
  <si>
    <t>２月中旬</t>
    <rPh sb="1" eb="2">
      <t>ガツ</t>
    </rPh>
    <rPh sb="2" eb="4">
      <t>チュウジュン</t>
    </rPh>
    <phoneticPr fontId="2"/>
  </si>
  <si>
    <t>４月中旬</t>
    <rPh sb="1" eb="2">
      <t>ガツ</t>
    </rPh>
    <rPh sb="2" eb="4">
      <t>チュウジュン</t>
    </rPh>
    <phoneticPr fontId="2"/>
  </si>
  <si>
    <t>期 別</t>
    <rPh sb="0" eb="1">
      <t>キ</t>
    </rPh>
    <rPh sb="2" eb="3">
      <t>ベツ</t>
    </rPh>
    <phoneticPr fontId="2"/>
  </si>
  <si>
    <r>
      <t xml:space="preserve">× </t>
    </r>
    <r>
      <rPr>
        <b/>
        <sz val="16"/>
        <color auto="1"/>
        <rFont val="HGS創英角ｺﾞｼｯｸUB"/>
      </rPr>
      <t xml:space="preserve">3.1 </t>
    </r>
    <r>
      <rPr>
        <b/>
        <sz val="12"/>
        <color auto="1"/>
        <rFont val="HGS創英角ｺﾞｼｯｸUB"/>
      </rPr>
      <t>％</t>
    </r>
  </si>
  <si>
    <t>１期</t>
    <rPh sb="1" eb="2">
      <t>キ</t>
    </rPh>
    <phoneticPr fontId="2"/>
  </si>
  <si>
    <t>２期</t>
    <rPh sb="1" eb="2">
      <t>キ</t>
    </rPh>
    <phoneticPr fontId="2"/>
  </si>
  <si>
    <t>３期</t>
    <rPh sb="1" eb="2">
      <t>キ</t>
    </rPh>
    <phoneticPr fontId="2"/>
  </si>
  <si>
    <t>４期</t>
    <rPh sb="1" eb="2">
      <t>キ</t>
    </rPh>
    <phoneticPr fontId="2"/>
  </si>
  <si>
    <t>５期</t>
    <rPh sb="1" eb="2">
      <t>キ</t>
    </rPh>
    <phoneticPr fontId="2"/>
  </si>
  <si>
    <t>６期</t>
    <rPh sb="1" eb="2">
      <t>キ</t>
    </rPh>
    <phoneticPr fontId="2"/>
  </si>
  <si>
    <t>７期</t>
    <rPh sb="1" eb="2">
      <t>キ</t>
    </rPh>
    <phoneticPr fontId="2"/>
  </si>
  <si>
    <t>８期</t>
    <rPh sb="1" eb="2">
      <t>キ</t>
    </rPh>
    <phoneticPr fontId="2"/>
  </si>
  <si>
    <t>随時１期</t>
    <rPh sb="0" eb="2">
      <t>ズイジ</t>
    </rPh>
    <rPh sb="3" eb="4">
      <t>キ</t>
    </rPh>
    <phoneticPr fontId="2"/>
  </si>
  <si>
    <t>随時２期</t>
    <rPh sb="0" eb="2">
      <t>ズイジ</t>
    </rPh>
    <rPh sb="3" eb="4">
      <t>キ</t>
    </rPh>
    <phoneticPr fontId="2"/>
  </si>
  <si>
    <t>納期限</t>
    <rPh sb="0" eb="3">
      <t>ノウキゲン</t>
    </rPh>
    <phoneticPr fontId="2"/>
  </si>
  <si>
    <t>４月末日</t>
    <rPh sb="1" eb="2">
      <t>ガツ</t>
    </rPh>
    <rPh sb="2" eb="4">
      <t>マツジツ</t>
    </rPh>
    <phoneticPr fontId="2"/>
  </si>
  <si>
    <t>６月末日</t>
    <rPh sb="1" eb="2">
      <t>ガツ</t>
    </rPh>
    <rPh sb="2" eb="4">
      <t>マツジツ</t>
    </rPh>
    <phoneticPr fontId="2"/>
  </si>
  <si>
    <t>７月末日</t>
    <rPh sb="1" eb="2">
      <t>ガツ</t>
    </rPh>
    <rPh sb="2" eb="4">
      <t>マツジツ</t>
    </rPh>
    <phoneticPr fontId="2"/>
  </si>
  <si>
    <t>８月末日</t>
    <rPh sb="1" eb="2">
      <t>ガツ</t>
    </rPh>
    <rPh sb="2" eb="4">
      <t>マツジツ</t>
    </rPh>
    <phoneticPr fontId="2"/>
  </si>
  <si>
    <t>９月末日</t>
    <rPh sb="1" eb="2">
      <t>ガツ</t>
    </rPh>
    <rPh sb="2" eb="4">
      <t>マツジツ</t>
    </rPh>
    <phoneticPr fontId="2"/>
  </si>
  <si>
    <t>10月末日</t>
    <rPh sb="2" eb="3">
      <t>ガツ</t>
    </rPh>
    <rPh sb="3" eb="5">
      <t>マツジツ</t>
    </rPh>
    <phoneticPr fontId="2"/>
  </si>
  <si>
    <t>11月末日</t>
    <rPh sb="2" eb="3">
      <t>ガツ</t>
    </rPh>
    <rPh sb="3" eb="5">
      <t>マツジツ</t>
    </rPh>
    <phoneticPr fontId="2"/>
  </si>
  <si>
    <t>12月25日</t>
    <rPh sb="2" eb="3">
      <t>ガツ</t>
    </rPh>
    <rPh sb="5" eb="6">
      <t>ニチ</t>
    </rPh>
    <phoneticPr fontId="2"/>
  </si>
  <si>
    <t>１月末日</t>
    <rPh sb="1" eb="2">
      <t>ガツ</t>
    </rPh>
    <rPh sb="2" eb="4">
      <t>マツジツ</t>
    </rPh>
    <phoneticPr fontId="2"/>
  </si>
  <si>
    <t>２月末日</t>
    <rPh sb="1" eb="2">
      <t>ガツ</t>
    </rPh>
    <rPh sb="2" eb="4">
      <t>マツジツ</t>
    </rPh>
    <phoneticPr fontId="2"/>
  </si>
  <si>
    <t>３月末日</t>
    <rPh sb="1" eb="2">
      <t>ガツ</t>
    </rPh>
    <rPh sb="2" eb="4">
      <t>マツジツ</t>
    </rPh>
    <phoneticPr fontId="2"/>
  </si>
  <si>
    <r>
      <t xml:space="preserve">× </t>
    </r>
    <r>
      <rPr>
        <b/>
        <sz val="16"/>
        <color auto="1"/>
        <rFont val="HGS創英角ｺﾞｼｯｸUB"/>
      </rPr>
      <t xml:space="preserve">2.5 </t>
    </r>
    <r>
      <rPr>
        <b/>
        <sz val="12"/>
        <color auto="1"/>
        <rFont val="HGS創英角ｺﾞｼｯｸUB"/>
      </rPr>
      <t>％</t>
    </r>
  </si>
  <si>
    <r>
      <t>×</t>
    </r>
    <r>
      <rPr>
        <b/>
        <sz val="14"/>
        <color auto="1"/>
        <rFont val="HGS創英角ｺﾞｼｯｸUB"/>
      </rPr>
      <t>0.25％</t>
    </r>
  </si>
  <si>
    <t>仮算定税額計算</t>
    <rPh sb="0" eb="1">
      <t>カリ</t>
    </rPh>
    <rPh sb="1" eb="3">
      <t>サンテイ</t>
    </rPh>
    <rPh sb="3" eb="5">
      <t>ゼイガク</t>
    </rPh>
    <rPh sb="5" eb="7">
      <t>ケイサン</t>
    </rPh>
    <phoneticPr fontId="2"/>
  </si>
  <si>
    <t>④　③*12ヶ月</t>
    <rPh sb="7" eb="8">
      <t>ゲツ</t>
    </rPh>
    <phoneticPr fontId="2"/>
  </si>
  <si>
    <t>※減免されていた世帯は減免前の課税額で計算すること。</t>
    <rPh sb="1" eb="3">
      <t>ゲンメン</t>
    </rPh>
    <rPh sb="8" eb="10">
      <t>セタイ</t>
    </rPh>
    <rPh sb="11" eb="13">
      <t>ゲンメン</t>
    </rPh>
    <rPh sb="13" eb="14">
      <t>マエ</t>
    </rPh>
    <rPh sb="15" eb="18">
      <t>カゼイガク</t>
    </rPh>
    <rPh sb="19" eb="21">
      <t>ケイサン</t>
    </rPh>
    <phoneticPr fontId="2"/>
  </si>
  <si>
    <t>※介護分の年齢を考慮しないで計算する場合も誤差が生じます。</t>
    <rPh sb="1" eb="3">
      <t>カイゴ</t>
    </rPh>
    <rPh sb="3" eb="4">
      <t>ブン</t>
    </rPh>
    <rPh sb="5" eb="7">
      <t>ネンレイ</t>
    </rPh>
    <rPh sb="8" eb="10">
      <t>コウリョ</t>
    </rPh>
    <rPh sb="14" eb="16">
      <t>ケイサン</t>
    </rPh>
    <rPh sb="18" eb="20">
      <t>バアイ</t>
    </rPh>
    <rPh sb="21" eb="23">
      <t>ゴサ</t>
    </rPh>
    <rPh sb="24" eb="25">
      <t>ショウ</t>
    </rPh>
    <phoneticPr fontId="2"/>
  </si>
  <si>
    <t>⑤　④/10期</t>
    <rPh sb="6" eb="7">
      <t>キ</t>
    </rPh>
    <phoneticPr fontId="2"/>
  </si>
  <si>
    <r>
      <t>（　　　　　　　　　　　　　　円－</t>
    </r>
    <r>
      <rPr>
        <sz val="14"/>
        <color auto="1"/>
        <rFont val="ＭＳ Ｐ明朝"/>
      </rPr>
      <t>430,000</t>
    </r>
    <r>
      <rPr>
        <sz val="12"/>
        <color auto="1"/>
        <rFont val="ＭＳ Ｐ明朝"/>
      </rPr>
      <t>円）</t>
    </r>
    <rPh sb="15" eb="16">
      <t>エン</t>
    </rPh>
    <rPh sb="24" eb="25">
      <t>エン</t>
    </rPh>
    <phoneticPr fontId="2"/>
  </si>
  <si>
    <t>介護該当者数</t>
    <rPh sb="0" eb="2">
      <t>カイゴ</t>
    </rPh>
    <rPh sb="2" eb="5">
      <t>ガイトウシャ</t>
    </rPh>
    <rPh sb="5" eb="6">
      <t>スウ</t>
    </rPh>
    <phoneticPr fontId="2"/>
  </si>
  <si>
    <t>税率</t>
    <rPh sb="0" eb="2">
      <t>ゼイリツ</t>
    </rPh>
    <phoneticPr fontId="2"/>
  </si>
  <si>
    <t>基礎控除</t>
    <rPh sb="0" eb="2">
      <t>キソ</t>
    </rPh>
    <rPh sb="2" eb="4">
      <t>コウジョ</t>
    </rPh>
    <phoneticPr fontId="2"/>
  </si>
  <si>
    <t>均等割</t>
    <rPh sb="0" eb="3">
      <t>キントウワ</t>
    </rPh>
    <phoneticPr fontId="2"/>
  </si>
  <si>
    <t>平等割</t>
    <rPh sb="0" eb="2">
      <t>ビョウドウ</t>
    </rPh>
    <rPh sb="2" eb="3">
      <t>ワリ</t>
    </rPh>
    <phoneticPr fontId="2"/>
  </si>
  <si>
    <t>介護該当</t>
    <rPh sb="0" eb="2">
      <t>カイゴ</t>
    </rPh>
    <rPh sb="2" eb="4">
      <t>ガイトウ</t>
    </rPh>
    <phoneticPr fontId="2"/>
  </si>
  <si>
    <t>軽減判定所得</t>
    <rPh sb="0" eb="2">
      <t>ケイゲン</t>
    </rPh>
    <rPh sb="2" eb="4">
      <t>ハンテイ</t>
    </rPh>
    <rPh sb="4" eb="6">
      <t>ショトク</t>
    </rPh>
    <phoneticPr fontId="2"/>
  </si>
  <si>
    <t>生年月日</t>
    <rPh sb="0" eb="2">
      <t>セイネン</t>
    </rPh>
    <rPh sb="2" eb="4">
      <t>ガッピ</t>
    </rPh>
    <phoneticPr fontId="2"/>
  </si>
  <si>
    <t>年齢</t>
    <rPh sb="0" eb="2">
      <t>ネンレイ</t>
    </rPh>
    <phoneticPr fontId="2"/>
  </si>
  <si>
    <t>給与所得者等の数</t>
    <rPh sb="0" eb="2">
      <t>キュウヨ</t>
    </rPh>
    <rPh sb="2" eb="4">
      <t>ショトク</t>
    </rPh>
    <rPh sb="4" eb="5">
      <t>シャ</t>
    </rPh>
    <rPh sb="5" eb="6">
      <t>トウ</t>
    </rPh>
    <rPh sb="7" eb="8">
      <t>カズ</t>
    </rPh>
    <phoneticPr fontId="2"/>
  </si>
  <si>
    <t>国民健康保険　税額試算表</t>
  </si>
  <si>
    <t>給与所得</t>
    <rPh sb="0" eb="2">
      <t>キュウヨ</t>
    </rPh>
    <rPh sb="2" eb="4">
      <t>ショトク</t>
    </rPh>
    <phoneticPr fontId="2"/>
  </si>
  <si>
    <t>年金所得</t>
    <rPh sb="0" eb="2">
      <t>ネンキン</t>
    </rPh>
    <rPh sb="2" eb="4">
      <t>ショトク</t>
    </rPh>
    <phoneticPr fontId="2"/>
  </si>
  <si>
    <t>軽減判定基準（７割軽減）</t>
    <rPh sb="0" eb="2">
      <t>ケイゲン</t>
    </rPh>
    <rPh sb="2" eb="4">
      <t>ハンテイ</t>
    </rPh>
    <rPh sb="4" eb="6">
      <t>キジュン</t>
    </rPh>
    <rPh sb="8" eb="9">
      <t>ワリ</t>
    </rPh>
    <rPh sb="9" eb="11">
      <t>ケイゲン</t>
    </rPh>
    <phoneticPr fontId="2"/>
  </si>
  <si>
    <t>軽減判定基準（５割軽減）</t>
    <rPh sb="0" eb="2">
      <t>ケイゲン</t>
    </rPh>
    <rPh sb="2" eb="4">
      <t>ハンテイ</t>
    </rPh>
    <rPh sb="4" eb="6">
      <t>キジュン</t>
    </rPh>
    <rPh sb="8" eb="9">
      <t>ワリ</t>
    </rPh>
    <rPh sb="9" eb="11">
      <t>ケイゲン</t>
    </rPh>
    <phoneticPr fontId="2"/>
  </si>
  <si>
    <t>軽減判定基準（２割軽減）</t>
    <rPh sb="0" eb="2">
      <t>ケイゲン</t>
    </rPh>
    <rPh sb="2" eb="4">
      <t>ハンテイ</t>
    </rPh>
    <rPh sb="4" eb="6">
      <t>キジュン</t>
    </rPh>
    <rPh sb="8" eb="9">
      <t>ワリ</t>
    </rPh>
    <rPh sb="9" eb="11">
      <t>ケイゲン</t>
    </rPh>
    <phoneticPr fontId="2"/>
  </si>
  <si>
    <t>介護所得割</t>
    <rPh sb="0" eb="2">
      <t>カイゴ</t>
    </rPh>
    <rPh sb="2" eb="4">
      <t>ショトク</t>
    </rPh>
    <rPh sb="4" eb="5">
      <t>ワリ</t>
    </rPh>
    <phoneticPr fontId="2"/>
  </si>
  <si>
    <t>①　R○年度課税額</t>
    <rPh sb="4" eb="6">
      <t>ネンド</t>
    </rPh>
    <rPh sb="6" eb="9">
      <t>カゼイガク</t>
    </rPh>
    <phoneticPr fontId="2"/>
  </si>
  <si>
    <t>②　R○年度国保加入月数</t>
    <rPh sb="4" eb="6">
      <t>ネンド</t>
    </rPh>
    <rPh sb="6" eb="8">
      <t>コクホ</t>
    </rPh>
    <rPh sb="8" eb="10">
      <t>カニュウ</t>
    </rPh>
    <rPh sb="10" eb="12">
      <t>ツキスウ</t>
    </rPh>
    <phoneticPr fontId="2"/>
  </si>
  <si>
    <r>
      <rPr>
        <b/>
        <sz val="14"/>
        <color auto="1"/>
        <rFont val="ＭＳ Ｐゴシック"/>
      </rPr>
      <t>試算手順</t>
    </r>
    <r>
      <rPr>
        <sz val="11"/>
        <color auto="1"/>
        <rFont val="ＭＳ Ｐゴシック"/>
      </rPr>
      <t xml:space="preserve">
１．世帯主区分と被保険者の人数を選択
２．所得欄を入力（所得がない方は空欄のまま）
３．生年月日を入力</t>
    </r>
    <rPh sb="0" eb="2">
      <t>シサン</t>
    </rPh>
    <rPh sb="2" eb="4">
      <t>テジュン</t>
    </rPh>
    <rPh sb="7" eb="10">
      <t>セタイヌシ</t>
    </rPh>
    <rPh sb="10" eb="12">
      <t>クブン</t>
    </rPh>
    <rPh sb="13" eb="17">
      <t>ヒホケンシャ</t>
    </rPh>
    <rPh sb="18" eb="20">
      <t>ニンズウ</t>
    </rPh>
    <rPh sb="21" eb="23">
      <t>センタク</t>
    </rPh>
    <rPh sb="26" eb="28">
      <t>ショトク</t>
    </rPh>
    <rPh sb="28" eb="29">
      <t>ラン</t>
    </rPh>
    <rPh sb="30" eb="32">
      <t>ニュウリョク</t>
    </rPh>
    <rPh sb="33" eb="35">
      <t>ショトク</t>
    </rPh>
    <rPh sb="38" eb="39">
      <t>カタ</t>
    </rPh>
    <rPh sb="40" eb="42">
      <t>クウラン</t>
    </rPh>
    <rPh sb="49" eb="51">
      <t>セイネン</t>
    </rPh>
    <rPh sb="51" eb="53">
      <t>ガッピ</t>
    </rPh>
    <rPh sb="54" eb="56">
      <t>ニュウリョク</t>
    </rPh>
    <phoneticPr fontId="2"/>
  </si>
  <si>
    <t>世帯主</t>
  </si>
  <si>
    <t>被保険者</t>
  </si>
  <si>
    <t>令和８年度</t>
    <rPh sb="0" eb="2">
      <t>レイワ</t>
    </rPh>
    <rPh sb="3" eb="5">
      <t>ネンド</t>
    </rPh>
    <phoneticPr fontId="2"/>
  </si>
  <si>
    <r>
      <t>×</t>
    </r>
    <r>
      <rPr>
        <sz val="16"/>
        <color auto="1"/>
        <rFont val="HGS創英角ｺﾞｼｯｸUB"/>
      </rPr>
      <t xml:space="preserve"> </t>
    </r>
    <r>
      <rPr>
        <b/>
        <sz val="16"/>
        <color auto="1"/>
        <rFont val="HGS創英角ｺﾞｼｯｸUB"/>
      </rPr>
      <t>8.0</t>
    </r>
    <r>
      <rPr>
        <b/>
        <sz val="12"/>
        <color auto="1"/>
        <rFont val="HGS創英角ｺﾞｼｯｸUB"/>
      </rPr>
      <t xml:space="preserve"> ％</t>
    </r>
  </si>
  <si>
    <t>（令和７年中）</t>
    <rPh sb="1" eb="3">
      <t>レイワ</t>
    </rPh>
    <rPh sb="4" eb="5">
      <t>ネン</t>
    </rPh>
    <rPh sb="5" eb="6">
      <t>チュウ</t>
    </rPh>
    <phoneticPr fontId="2"/>
  </si>
  <si>
    <t>イ＋ロ＋ハ＋ニ</t>
  </si>
  <si>
    <t>イ＋ロ＋ニ</t>
  </si>
  <si>
    <r>
      <t>イ＋ロ＋</t>
    </r>
    <r>
      <rPr>
        <b/>
        <sz val="11"/>
        <color auto="1"/>
        <rFont val="HGS創英角ｺﾞｼｯｸUB"/>
      </rPr>
      <t>ハ＋ニ</t>
    </r>
  </si>
  <si>
    <t xml:space="preserve">
②均等割</t>
    <rPh sb="2" eb="4">
      <t>キントウ</t>
    </rPh>
    <rPh sb="4" eb="5">
      <t>ワリ</t>
    </rPh>
    <phoneticPr fontId="2"/>
  </si>
  <si>
    <t>子ども分</t>
    <rPh sb="0" eb="1">
      <t>コ</t>
    </rPh>
    <rPh sb="3" eb="4">
      <t>ブン</t>
    </rPh>
    <phoneticPr fontId="2"/>
  </si>
  <si>
    <t>B 子ども・子育て分</t>
    <rPh sb="2" eb="3">
      <t>コ</t>
    </rPh>
    <rPh sb="6" eb="8">
      <t>コソダ</t>
    </rPh>
    <rPh sb="9" eb="10">
      <t>ブン</t>
    </rPh>
    <phoneticPr fontId="2"/>
  </si>
  <si>
    <t>C 子ども・子育て分</t>
  </si>
  <si>
    <t xml:space="preserve">
③平等割</t>
    <rPh sb="2" eb="4">
      <t>ビョウドウ</t>
    </rPh>
    <rPh sb="4" eb="5">
      <t>ワリ</t>
    </rPh>
    <phoneticPr fontId="2"/>
  </si>
  <si>
    <t>ニ</t>
  </si>
  <si>
    <t>子ども・
子育て分</t>
  </si>
  <si>
    <t>１８歳以上１,１７０円
※１８歳未満０円</t>
    <rPh sb="2" eb="3">
      <t>サイ</t>
    </rPh>
    <rPh sb="3" eb="5">
      <t>イジョウ</t>
    </rPh>
    <rPh sb="10" eb="11">
      <t>エン</t>
    </rPh>
    <rPh sb="15" eb="16">
      <t>サイ</t>
    </rPh>
    <rPh sb="16" eb="18">
      <t>ミマン</t>
    </rPh>
    <rPh sb="19" eb="20">
      <t>エン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</si>
</sst>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[$-411]ge\.m\.d;@"/>
    <numFmt numFmtId="177" formatCode="#,##0_ "/>
  </numFmts>
  <fonts count="43">
    <font>
      <sz val="11"/>
      <color theme="1"/>
      <name val="ＭＳ Ｐゴシック"/>
      <family val="3"/>
      <scheme val="minor"/>
    </font>
    <font>
      <sz val="11"/>
      <color auto="1"/>
      <name val="ＭＳ Ｐゴシック"/>
      <family val="3"/>
    </font>
    <font>
      <sz val="6"/>
      <color auto="1"/>
      <name val="ＭＳ Ｐゴシック"/>
      <family val="3"/>
      <scheme val="minor"/>
    </font>
    <font>
      <sz val="9"/>
      <color auto="1"/>
      <name val="ＭＳ Ｐゴシック"/>
      <family val="3"/>
    </font>
    <font>
      <sz val="11"/>
      <color auto="1"/>
      <name val="HG創英角ｺﾞｼｯｸUB"/>
      <family val="3"/>
    </font>
    <font>
      <sz val="11"/>
      <color auto="1"/>
      <name val="HG創英角ﾎﾟｯﾌﾟ体"/>
      <family val="3"/>
    </font>
    <font>
      <sz val="11"/>
      <color indexed="9"/>
      <name val="HG創英角ﾎﾟｯﾌﾟ体"/>
      <family val="3"/>
    </font>
    <font>
      <sz val="12.5"/>
      <color auto="1"/>
      <name val="HG創英ﾌﾟﾚｾﾞﾝｽEB"/>
      <family val="1"/>
    </font>
    <font>
      <sz val="16"/>
      <color auto="1"/>
      <name val="HG創英角ﾎﾟｯﾌﾟ体"/>
      <family val="3"/>
    </font>
    <font>
      <b/>
      <sz val="12"/>
      <color auto="1"/>
      <name val="ＭＳ Ｐ明朝"/>
      <family val="1"/>
    </font>
    <font>
      <b/>
      <sz val="14"/>
      <color auto="1"/>
      <name val="HGS創英角ﾎﾟｯﾌﾟ体"/>
      <family val="3"/>
    </font>
    <font>
      <b/>
      <sz val="8"/>
      <color auto="1"/>
      <name val="ＭＳ Ｐ明朝"/>
      <family val="1"/>
    </font>
    <font>
      <sz val="11"/>
      <color auto="1"/>
      <name val="HG創英ﾌﾟﾚｾﾞﾝｽEB"/>
      <family val="1"/>
    </font>
    <font>
      <sz val="24"/>
      <color rgb="FF000099"/>
      <name val="HG創英角ﾎﾟｯﾌﾟ体"/>
      <family val="3"/>
    </font>
    <font>
      <b/>
      <sz val="11"/>
      <color auto="1"/>
      <name val="HG創英ﾌﾟﾚｾﾞﾝｽEB"/>
      <family val="1"/>
    </font>
    <font>
      <sz val="10"/>
      <color auto="1"/>
      <name val="HG創英角ﾎﾟｯﾌﾟ体"/>
      <family val="3"/>
    </font>
    <font>
      <sz val="10"/>
      <color auto="1"/>
      <name val="HG創英角ｺﾞｼｯｸUB"/>
      <family val="3"/>
    </font>
    <font>
      <sz val="12"/>
      <color auto="1"/>
      <name val="ＭＳ Ｐ明朝"/>
      <family val="1"/>
    </font>
    <font>
      <sz val="14"/>
      <color auto="1"/>
      <name val="HG創英角ﾎﾟｯﾌﾟ体"/>
      <family val="3"/>
    </font>
    <font>
      <sz val="16"/>
      <color auto="1"/>
      <name val="HGS創英角ﾎﾟｯﾌﾟ体"/>
      <family val="3"/>
    </font>
    <font>
      <sz val="16"/>
      <color auto="1"/>
      <name val="HG創英角ｺﾞｼｯｸUB"/>
      <family val="3"/>
    </font>
    <font>
      <sz val="14"/>
      <color auto="1"/>
      <name val="HG創英角ｺﾞｼｯｸUB"/>
      <family val="3"/>
    </font>
    <font>
      <sz val="13"/>
      <color auto="1"/>
      <name val="HG創英角ｺﾞｼｯｸUB"/>
      <family val="3"/>
    </font>
    <font>
      <sz val="13"/>
      <color auto="1"/>
      <name val="HG創英角ﾎﾟｯﾌﾟ体"/>
      <family val="3"/>
    </font>
    <font>
      <b/>
      <sz val="11"/>
      <color auto="1"/>
      <name val="ＭＳ Ｐゴシック"/>
      <family val="3"/>
    </font>
    <font>
      <b/>
      <sz val="12"/>
      <color auto="1"/>
      <name val="HG創英角ﾎﾟｯﾌﾟ体"/>
      <family val="3"/>
    </font>
    <font>
      <sz val="14"/>
      <color auto="1"/>
      <name val="HGS創英角ﾎﾟｯﾌﾟ体"/>
      <family val="3"/>
    </font>
    <font>
      <sz val="13"/>
      <color auto="1"/>
      <name val="HGS創英角ﾎﾟｯﾌﾟ体"/>
      <family val="3"/>
    </font>
    <font>
      <sz val="12"/>
      <color auto="1"/>
      <name val="HGS創英角ｺﾞｼｯｸUB"/>
      <family val="3"/>
    </font>
    <font>
      <sz val="11"/>
      <color auto="1"/>
      <name val="HGS創英角ｺﾞｼｯｸUB"/>
      <family val="3"/>
    </font>
    <font>
      <sz val="14"/>
      <color auto="1"/>
      <name val="HGS創英角ｺﾞｼｯｸUB"/>
      <family val="3"/>
    </font>
    <font>
      <sz val="12"/>
      <color auto="1"/>
      <name val="ＭＳ Ｐゴシック"/>
      <family val="3"/>
    </font>
    <font>
      <sz val="14"/>
      <color auto="1"/>
      <name val="ＭＳ Ｐゴシック"/>
      <family val="3"/>
    </font>
    <font>
      <sz val="11"/>
      <color auto="1"/>
      <name val="ＭＳ Ｐ明朝"/>
      <family val="1"/>
    </font>
    <font>
      <sz val="17"/>
      <color auto="1"/>
      <name val="HG創英角ｺﾞｼｯｸUB"/>
      <family val="3"/>
    </font>
    <font>
      <sz val="10"/>
      <color rgb="FFFF0000"/>
      <name val="HG創英角ﾎﾟｯﾌﾟ体"/>
      <family val="3"/>
    </font>
    <font>
      <sz val="9"/>
      <color auto="1"/>
      <name val="HG創英角ｺﾞｼｯｸUB"/>
      <family val="3"/>
    </font>
    <font>
      <b/>
      <sz val="16"/>
      <color auto="1"/>
      <name val="ＭＳ Ｐゴシック"/>
      <family val="3"/>
    </font>
    <font>
      <sz val="11"/>
      <color theme="1"/>
      <name val="ＭＳ Ｐゴシック"/>
      <family val="3"/>
      <scheme val="minor"/>
    </font>
    <font>
      <b/>
      <sz val="14"/>
      <color auto="1"/>
      <name val="ＭＳ Ｐゴシック"/>
      <family val="3"/>
    </font>
    <font>
      <sz val="11"/>
      <color rgb="FFFF0000"/>
      <name val="ＭＳ Ｐゴシック"/>
      <family val="3"/>
    </font>
    <font>
      <i/>
      <sz val="14"/>
      <color theme="1"/>
      <name val="ＭＳ Ｐゴシック"/>
      <family val="3"/>
      <scheme val="minor"/>
    </font>
    <font>
      <sz val="14"/>
      <color theme="1"/>
      <name val="ＭＳ Ｐゴシック"/>
      <family val="3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8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38" fillId="0" borderId="0" applyFont="0" applyFill="0" applyBorder="0" applyAlignment="0" applyProtection="0">
      <alignment vertical="center"/>
    </xf>
  </cellStyleXfs>
  <cellXfs count="368">
    <xf numFmtId="0" fontId="0" fillId="0" borderId="0" xfId="0">
      <alignment vertical="center"/>
    </xf>
    <xf numFmtId="0" fontId="1" fillId="0" borderId="0" xfId="2">
      <alignment vertical="center"/>
    </xf>
    <xf numFmtId="0" fontId="3" fillId="0" borderId="0" xfId="2" applyFont="1" applyAlignment="1">
      <alignment horizontal="center" vertical="center"/>
    </xf>
    <xf numFmtId="0" fontId="4" fillId="0" borderId="0" xfId="2" applyFont="1">
      <alignment vertical="center"/>
    </xf>
    <xf numFmtId="0" fontId="1" fillId="0" borderId="0" xfId="2" applyAlignment="1">
      <alignment horizontal="center" vertical="center"/>
    </xf>
    <xf numFmtId="0" fontId="4" fillId="2" borderId="1" xfId="2" applyFont="1" applyFill="1" applyBorder="1" applyAlignment="1">
      <alignment vertical="center" textRotation="255"/>
    </xf>
    <xf numFmtId="0" fontId="4" fillId="2" borderId="2" xfId="2" applyFont="1" applyFill="1" applyBorder="1" applyAlignment="1">
      <alignment vertical="center" textRotation="255"/>
    </xf>
    <xf numFmtId="0" fontId="4" fillId="3" borderId="3" xfId="2" applyFont="1" applyFill="1" applyBorder="1" applyAlignment="1">
      <alignment vertical="center" textRotation="255"/>
    </xf>
    <xf numFmtId="0" fontId="1" fillId="4" borderId="0" xfId="2" applyFill="1">
      <alignment vertical="center"/>
    </xf>
    <xf numFmtId="0" fontId="5" fillId="0" borderId="3" xfId="2" applyFont="1" applyBorder="1" applyAlignment="1">
      <alignment horizontal="center" vertical="center" shrinkToFit="1"/>
    </xf>
    <xf numFmtId="0" fontId="4" fillId="0" borderId="3" xfId="2" applyFont="1" applyBorder="1" applyAlignment="1">
      <alignment horizontal="center" vertical="center" wrapText="1"/>
    </xf>
    <xf numFmtId="0" fontId="6" fillId="5" borderId="3" xfId="2" applyFont="1" applyFill="1" applyBorder="1" applyAlignment="1">
      <alignment horizontal="center" vertical="center" shrinkToFit="1"/>
    </xf>
    <xf numFmtId="0" fontId="4" fillId="0" borderId="3" xfId="2" applyFont="1" applyBorder="1" applyAlignment="1">
      <alignment horizontal="center" vertical="center" shrinkToFit="1"/>
    </xf>
    <xf numFmtId="0" fontId="5" fillId="0" borderId="0" xfId="2" applyFont="1" applyAlignment="1">
      <alignment horizontal="center" vertical="center"/>
    </xf>
    <xf numFmtId="0" fontId="7" fillId="6" borderId="0" xfId="2" applyFont="1" applyFill="1" applyAlignment="1">
      <alignment horizontal="left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top"/>
    </xf>
    <xf numFmtId="0" fontId="11" fillId="2" borderId="5" xfId="2" applyFont="1" applyFill="1" applyBorder="1" applyAlignment="1">
      <alignment horizontal="center" vertical="top"/>
    </xf>
    <xf numFmtId="0" fontId="8" fillId="3" borderId="6" xfId="2" applyFont="1" applyFill="1" applyBorder="1" applyAlignment="1">
      <alignment horizontal="center" vertical="center" wrapText="1"/>
    </xf>
    <xf numFmtId="0" fontId="8" fillId="3" borderId="7" xfId="2" applyFont="1" applyFill="1" applyBorder="1" applyAlignment="1">
      <alignment horizontal="center" vertical="center"/>
    </xf>
    <xf numFmtId="0" fontId="9" fillId="3" borderId="0" xfId="2" applyFont="1" applyFill="1" applyBorder="1" applyAlignment="1">
      <alignment horizontal="center" vertical="top" wrapText="1"/>
    </xf>
    <xf numFmtId="0" fontId="9" fillId="3" borderId="0" xfId="2" applyFont="1" applyFill="1" applyBorder="1" applyAlignment="1">
      <alignment horizontal="center" vertical="top"/>
    </xf>
    <xf numFmtId="0" fontId="9" fillId="3" borderId="8" xfId="2" applyFont="1" applyFill="1" applyBorder="1" applyAlignment="1">
      <alignment horizontal="center" vertical="top"/>
    </xf>
    <xf numFmtId="0" fontId="9" fillId="3" borderId="0" xfId="2" applyFont="1" applyFill="1" applyBorder="1" applyAlignment="1">
      <alignment horizontal="center" vertical="center"/>
    </xf>
    <xf numFmtId="0" fontId="9" fillId="3" borderId="8" xfId="2" applyFont="1" applyFill="1" applyBorder="1" applyAlignment="1">
      <alignment horizontal="center" vertical="center"/>
    </xf>
    <xf numFmtId="0" fontId="12" fillId="7" borderId="9" xfId="2" applyFont="1" applyFill="1" applyBorder="1">
      <alignment vertical="center"/>
    </xf>
    <xf numFmtId="0" fontId="12" fillId="7" borderId="0" xfId="2" applyFont="1" applyFill="1">
      <alignment vertical="center"/>
    </xf>
    <xf numFmtId="0" fontId="12" fillId="4" borderId="0" xfId="2" applyFont="1" applyFill="1">
      <alignment vertical="center"/>
    </xf>
    <xf numFmtId="0" fontId="13" fillId="0" borderId="0" xfId="2" applyNumberFormat="1" applyFont="1" applyAlignment="1">
      <alignment horizontal="center" vertical="center"/>
    </xf>
    <xf numFmtId="0" fontId="9" fillId="2" borderId="0" xfId="2" applyFont="1" applyFill="1" applyBorder="1" applyAlignment="1">
      <alignment horizontal="center" vertical="center"/>
    </xf>
    <xf numFmtId="0" fontId="10" fillId="2" borderId="0" xfId="2" applyFont="1" applyFill="1" applyBorder="1" applyAlignment="1">
      <alignment horizontal="center" vertical="center"/>
    </xf>
    <xf numFmtId="0" fontId="11" fillId="2" borderId="0" xfId="2" applyFont="1" applyFill="1" applyBorder="1" applyAlignment="1">
      <alignment horizontal="center" vertical="top"/>
    </xf>
    <xf numFmtId="0" fontId="11" fillId="2" borderId="8" xfId="2" applyFont="1" applyFill="1" applyBorder="1" applyAlignment="1">
      <alignment horizontal="center" vertical="top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0" fontId="14" fillId="4" borderId="0" xfId="2" applyFont="1" applyFill="1">
      <alignment vertical="center"/>
    </xf>
    <xf numFmtId="0" fontId="15" fillId="0" borderId="10" xfId="2" applyFont="1" applyBorder="1" applyAlignment="1">
      <alignment horizontal="center" vertical="center" shrinkToFit="1"/>
    </xf>
    <xf numFmtId="0" fontId="16" fillId="0" borderId="11" xfId="2" applyFont="1" applyBorder="1" applyAlignment="1">
      <alignment horizontal="center" vertical="center" shrinkToFit="1"/>
    </xf>
    <xf numFmtId="0" fontId="16" fillId="0" borderId="5" xfId="2" applyFont="1" applyBorder="1" applyAlignment="1">
      <alignment horizontal="center" vertical="center" shrinkToFit="1"/>
    </xf>
    <xf numFmtId="0" fontId="6" fillId="5" borderId="4" xfId="2" applyFont="1" applyFill="1" applyBorder="1" applyAlignment="1">
      <alignment horizontal="center" vertical="center" shrinkToFit="1"/>
    </xf>
    <xf numFmtId="0" fontId="15" fillId="0" borderId="12" xfId="2" applyFont="1" applyBorder="1" applyAlignment="1">
      <alignment horizontal="center" vertical="center" shrinkToFit="1"/>
    </xf>
    <xf numFmtId="0" fontId="16" fillId="0" borderId="9" xfId="2" applyFont="1" applyBorder="1" applyAlignment="1">
      <alignment horizontal="center" vertical="center" shrinkToFit="1"/>
    </xf>
    <xf numFmtId="0" fontId="16" fillId="0" borderId="8" xfId="2" applyFont="1" applyBorder="1" applyAlignment="1">
      <alignment horizontal="center" vertical="center" shrinkToFit="1"/>
    </xf>
    <xf numFmtId="0" fontId="6" fillId="5" borderId="7" xfId="2" applyFont="1" applyFill="1" applyBorder="1" applyAlignment="1">
      <alignment horizontal="center" vertical="center" shrinkToFit="1"/>
    </xf>
    <xf numFmtId="0" fontId="16" fillId="0" borderId="13" xfId="2" applyFont="1" applyBorder="1" applyAlignment="1">
      <alignment horizontal="center" vertical="center" shrinkToFit="1"/>
    </xf>
    <xf numFmtId="0" fontId="6" fillId="5" borderId="10" xfId="2" applyFont="1" applyFill="1" applyBorder="1" applyAlignment="1">
      <alignment horizontal="center" vertical="center" shrinkToFit="1"/>
    </xf>
    <xf numFmtId="0" fontId="16" fillId="0" borderId="10" xfId="2" applyFont="1" applyBorder="1" applyAlignment="1">
      <alignment horizontal="center" vertical="center" shrinkToFit="1"/>
    </xf>
    <xf numFmtId="0" fontId="9" fillId="2" borderId="7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top"/>
    </xf>
    <xf numFmtId="0" fontId="11" fillId="2" borderId="13" xfId="2" applyFont="1" applyFill="1" applyBorder="1" applyAlignment="1">
      <alignment horizontal="center" vertical="top"/>
    </xf>
    <xf numFmtId="0" fontId="9" fillId="3" borderId="7" xfId="2" applyFont="1" applyFill="1" applyBorder="1" applyAlignment="1">
      <alignment horizontal="center" vertical="top"/>
    </xf>
    <xf numFmtId="0" fontId="9" fillId="3" borderId="13" xfId="2" applyFont="1" applyFill="1" applyBorder="1" applyAlignment="1">
      <alignment horizontal="center" vertical="top"/>
    </xf>
    <xf numFmtId="0" fontId="6" fillId="5" borderId="12" xfId="2" applyFont="1" applyFill="1" applyBorder="1" applyAlignment="1">
      <alignment horizontal="center" vertical="center" shrinkToFit="1"/>
    </xf>
    <xf numFmtId="0" fontId="16" fillId="0" borderId="12" xfId="2" applyFont="1" applyBorder="1" applyAlignment="1">
      <alignment horizontal="center" vertical="center" shrinkToFit="1"/>
    </xf>
    <xf numFmtId="0" fontId="17" fillId="0" borderId="14" xfId="2" applyFont="1" applyBorder="1" applyAlignment="1">
      <alignment horizontal="distributed" vertical="top"/>
    </xf>
    <xf numFmtId="0" fontId="17" fillId="0" borderId="15" xfId="2" applyFont="1" applyBorder="1" applyAlignment="1">
      <alignment horizontal="distributed" vertical="top"/>
    </xf>
    <xf numFmtId="0" fontId="17" fillId="0" borderId="16" xfId="2" applyFont="1" applyBorder="1" applyAlignment="1">
      <alignment horizontal="distributed" vertical="top"/>
    </xf>
    <xf numFmtId="0" fontId="17" fillId="0" borderId="17" xfId="2" applyFont="1" applyBorder="1" applyAlignment="1">
      <alignment horizontal="distributed" vertical="top"/>
    </xf>
    <xf numFmtId="0" fontId="17" fillId="0" borderId="18" xfId="2" applyFont="1" applyBorder="1" applyAlignment="1">
      <alignment horizontal="distributed" vertical="top"/>
    </xf>
    <xf numFmtId="0" fontId="1" fillId="0" borderId="19" xfId="2" applyBorder="1" applyAlignment="1">
      <alignment horizontal="center" vertical="center"/>
    </xf>
    <xf numFmtId="0" fontId="1" fillId="0" borderId="20" xfId="2" applyBorder="1" applyAlignment="1">
      <alignment horizontal="center" vertical="center"/>
    </xf>
    <xf numFmtId="0" fontId="1" fillId="0" borderId="21" xfId="2" applyBorder="1" applyAlignment="1">
      <alignment horizontal="center" vertical="center"/>
    </xf>
    <xf numFmtId="0" fontId="1" fillId="0" borderId="22" xfId="2" applyBorder="1" applyAlignment="1">
      <alignment horizontal="center" vertical="center" wrapText="1"/>
    </xf>
    <xf numFmtId="0" fontId="1" fillId="0" borderId="23" xfId="2" applyBorder="1" applyAlignment="1">
      <alignment horizontal="center" vertical="center"/>
    </xf>
    <xf numFmtId="0" fontId="1" fillId="0" borderId="24" xfId="2" applyBorder="1" applyAlignment="1">
      <alignment horizontal="center" vertical="center"/>
    </xf>
    <xf numFmtId="0" fontId="1" fillId="0" borderId="25" xfId="2" applyBorder="1" applyAlignment="1">
      <alignment horizontal="center" vertical="center"/>
    </xf>
    <xf numFmtId="0" fontId="1" fillId="0" borderId="26" xfId="2" applyBorder="1" applyAlignment="1">
      <alignment horizontal="center" vertical="center"/>
    </xf>
    <xf numFmtId="0" fontId="1" fillId="0" borderId="27" xfId="2" applyFont="1" applyBorder="1" applyAlignment="1">
      <alignment horizontal="center" vertical="center"/>
    </xf>
    <xf numFmtId="0" fontId="1" fillId="0" borderId="28" xfId="2" applyBorder="1" applyAlignment="1">
      <alignment horizontal="center" vertical="center"/>
    </xf>
    <xf numFmtId="0" fontId="1" fillId="8" borderId="29" xfId="2" applyFill="1" applyBorder="1">
      <alignment vertical="center"/>
    </xf>
    <xf numFmtId="0" fontId="1" fillId="8" borderId="30" xfId="2" applyFill="1" applyBorder="1">
      <alignment vertical="center"/>
    </xf>
    <xf numFmtId="0" fontId="17" fillId="0" borderId="31" xfId="2" applyFont="1" applyBorder="1" applyAlignment="1">
      <alignment horizontal="distributed" vertical="top"/>
    </xf>
    <xf numFmtId="0" fontId="17" fillId="0" borderId="32" xfId="2" applyFont="1" applyBorder="1" applyAlignment="1">
      <alignment horizontal="distributed" vertical="top"/>
    </xf>
    <xf numFmtId="0" fontId="17" fillId="0" borderId="33" xfId="2" applyFont="1" applyBorder="1" applyAlignment="1">
      <alignment horizontal="distributed" vertical="top"/>
    </xf>
    <xf numFmtId="0" fontId="17" fillId="0" borderId="34" xfId="2" applyFont="1" applyBorder="1" applyAlignment="1">
      <alignment horizontal="distributed" vertical="top"/>
    </xf>
    <xf numFmtId="0" fontId="17" fillId="0" borderId="35" xfId="2" applyFont="1" applyBorder="1" applyAlignment="1">
      <alignment horizontal="distributed" vertical="top"/>
    </xf>
    <xf numFmtId="0" fontId="1" fillId="0" borderId="22" xfId="2" applyBorder="1" applyAlignment="1">
      <alignment horizontal="center" vertical="center"/>
    </xf>
    <xf numFmtId="0" fontId="1" fillId="0" borderId="36" xfId="2" applyBorder="1" applyAlignment="1">
      <alignment horizontal="center" vertical="center"/>
    </xf>
    <xf numFmtId="0" fontId="1" fillId="0" borderId="37" xfId="2" applyBorder="1" applyAlignment="1">
      <alignment horizontal="center" vertical="center"/>
    </xf>
    <xf numFmtId="0" fontId="1" fillId="0" borderId="38" xfId="2" applyBorder="1" applyAlignment="1">
      <alignment horizontal="center" vertical="center"/>
    </xf>
    <xf numFmtId="0" fontId="1" fillId="0" borderId="39" xfId="2" applyBorder="1" applyAlignment="1">
      <alignment horizontal="center" vertical="center"/>
    </xf>
    <xf numFmtId="0" fontId="1" fillId="0" borderId="40" xfId="2" applyBorder="1" applyAlignment="1">
      <alignment horizontal="center" vertical="center"/>
    </xf>
    <xf numFmtId="0" fontId="16" fillId="0" borderId="6" xfId="2" applyFont="1" applyBorder="1" applyAlignment="1">
      <alignment horizontal="center" vertical="center" shrinkToFit="1"/>
    </xf>
    <xf numFmtId="0" fontId="1" fillId="7" borderId="0" xfId="2" applyFill="1">
      <alignment vertical="center"/>
    </xf>
    <xf numFmtId="0" fontId="5" fillId="0" borderId="0" xfId="2" applyFont="1" applyAlignment="1">
      <alignment vertical="center"/>
    </xf>
    <xf numFmtId="0" fontId="18" fillId="0" borderId="11" xfId="2" applyFont="1" applyBorder="1" applyAlignment="1">
      <alignment horizontal="center" vertical="center"/>
    </xf>
    <xf numFmtId="0" fontId="18" fillId="0" borderId="5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9" fillId="0" borderId="11" xfId="2" applyFont="1" applyBorder="1" applyAlignment="1">
      <alignment horizontal="center" vertical="center"/>
    </xf>
    <xf numFmtId="0" fontId="19" fillId="0" borderId="4" xfId="2" applyFont="1" applyBorder="1" applyAlignment="1">
      <alignment horizontal="center" vertical="center"/>
    </xf>
    <xf numFmtId="0" fontId="19" fillId="0" borderId="5" xfId="2" applyFont="1" applyBorder="1" applyAlignment="1">
      <alignment horizontal="center" vertical="center"/>
    </xf>
    <xf numFmtId="0" fontId="13" fillId="0" borderId="0" xfId="2" applyFont="1" applyAlignment="1">
      <alignment vertical="center"/>
    </xf>
    <xf numFmtId="3" fontId="20" fillId="0" borderId="36" xfId="2" applyNumberFormat="1" applyFont="1" applyBorder="1" applyAlignment="1">
      <alignment horizontal="right" vertical="center"/>
    </xf>
    <xf numFmtId="0" fontId="21" fillId="0" borderId="37" xfId="2" applyFont="1" applyBorder="1" applyAlignment="1">
      <alignment horizontal="right" vertical="center"/>
    </xf>
    <xf numFmtId="3" fontId="20" fillId="0" borderId="37" xfId="2" applyNumberFormat="1" applyFont="1" applyBorder="1" applyAlignment="1">
      <alignment horizontal="right" vertical="center"/>
    </xf>
    <xf numFmtId="0" fontId="21" fillId="0" borderId="38" xfId="2" applyFont="1" applyBorder="1" applyAlignment="1">
      <alignment horizontal="right" vertical="center"/>
    </xf>
    <xf numFmtId="3" fontId="20" fillId="0" borderId="39" xfId="2" applyNumberFormat="1" applyFont="1" applyBorder="1" applyAlignment="1">
      <alignment horizontal="right" vertical="center"/>
    </xf>
    <xf numFmtId="0" fontId="21" fillId="0" borderId="40" xfId="2" applyFont="1" applyBorder="1" applyAlignment="1">
      <alignment horizontal="right" vertical="center"/>
    </xf>
    <xf numFmtId="0" fontId="18" fillId="0" borderId="9" xfId="2" applyFont="1" applyBorder="1" applyAlignment="1">
      <alignment horizontal="center" vertical="center"/>
    </xf>
    <xf numFmtId="0" fontId="18" fillId="0" borderId="8" xfId="2" applyFont="1" applyBorder="1" applyAlignment="1">
      <alignment horizontal="center" vertical="center"/>
    </xf>
    <xf numFmtId="0" fontId="18" fillId="0" borderId="9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19" fillId="0" borderId="9" xfId="2" applyFont="1" applyBorder="1" applyAlignment="1">
      <alignment horizontal="center" vertical="center"/>
    </xf>
    <xf numFmtId="0" fontId="19" fillId="0" borderId="0" xfId="2" applyFont="1" applyBorder="1" applyAlignment="1">
      <alignment horizontal="center" vertical="center"/>
    </xf>
    <xf numFmtId="0" fontId="19" fillId="0" borderId="8" xfId="2" applyFont="1" applyBorder="1" applyAlignment="1">
      <alignment horizontal="center" vertical="center"/>
    </xf>
    <xf numFmtId="0" fontId="21" fillId="0" borderId="36" xfId="2" applyFont="1" applyBorder="1" applyAlignment="1">
      <alignment horizontal="right" vertical="center"/>
    </xf>
    <xf numFmtId="0" fontId="21" fillId="0" borderId="39" xfId="2" applyFont="1" applyBorder="1" applyAlignment="1">
      <alignment horizontal="right" vertical="center"/>
    </xf>
    <xf numFmtId="0" fontId="22" fillId="0" borderId="9" xfId="2" applyFont="1" applyBorder="1" applyAlignment="1">
      <alignment horizontal="distributed" vertical="center"/>
    </xf>
    <xf numFmtId="0" fontId="22" fillId="0" borderId="8" xfId="2" applyFont="1" applyBorder="1" applyAlignment="1">
      <alignment horizontal="distributed" vertical="center"/>
    </xf>
    <xf numFmtId="0" fontId="8" fillId="0" borderId="41" xfId="2" applyFont="1" applyBorder="1" applyAlignment="1">
      <alignment horizontal="center" vertical="center"/>
    </xf>
    <xf numFmtId="0" fontId="8" fillId="0" borderId="42" xfId="2" applyFont="1" applyBorder="1" applyAlignment="1">
      <alignment horizontal="center" vertical="center"/>
    </xf>
    <xf numFmtId="0" fontId="19" fillId="0" borderId="41" xfId="2" applyFont="1" applyBorder="1" applyAlignment="1">
      <alignment horizontal="center" vertical="center"/>
    </xf>
    <xf numFmtId="0" fontId="19" fillId="0" borderId="43" xfId="2" applyFont="1" applyBorder="1" applyAlignment="1">
      <alignment horizontal="center" vertical="center"/>
    </xf>
    <xf numFmtId="0" fontId="19" fillId="0" borderId="42" xfId="2" applyFont="1" applyBorder="1" applyAlignment="1">
      <alignment horizontal="center" vertical="center"/>
    </xf>
    <xf numFmtId="0" fontId="4" fillId="0" borderId="36" xfId="2" applyFont="1" applyBorder="1" applyAlignment="1">
      <alignment horizontal="center" vertical="center"/>
    </xf>
    <xf numFmtId="0" fontId="4" fillId="0" borderId="37" xfId="2" applyFont="1" applyBorder="1" applyAlignment="1">
      <alignment horizontal="center" vertical="center"/>
    </xf>
    <xf numFmtId="0" fontId="4" fillId="0" borderId="38" xfId="2" applyFont="1" applyBorder="1" applyAlignment="1">
      <alignment horizontal="center" vertical="center"/>
    </xf>
    <xf numFmtId="0" fontId="4" fillId="0" borderId="39" xfId="2" applyFont="1" applyBorder="1" applyAlignment="1">
      <alignment horizontal="center" vertical="center"/>
    </xf>
    <xf numFmtId="0" fontId="4" fillId="0" borderId="40" xfId="2" applyFont="1" applyBorder="1" applyAlignment="1">
      <alignment horizontal="center" vertical="center"/>
    </xf>
    <xf numFmtId="0" fontId="23" fillId="0" borderId="9" xfId="2" applyFont="1" applyBorder="1" applyAlignment="1">
      <alignment horizontal="center" vertical="center"/>
    </xf>
    <xf numFmtId="0" fontId="1" fillId="0" borderId="8" xfId="2" applyBorder="1" applyAlignment="1">
      <alignment horizontal="center" vertical="center"/>
    </xf>
    <xf numFmtId="0" fontId="1" fillId="0" borderId="9" xfId="2" applyBorder="1" applyAlignment="1">
      <alignment horizontal="right" vertical="top"/>
    </xf>
    <xf numFmtId="0" fontId="24" fillId="0" borderId="39" xfId="2" applyFont="1" applyBorder="1" applyAlignment="1">
      <alignment horizontal="center" vertical="center"/>
    </xf>
    <xf numFmtId="0" fontId="25" fillId="0" borderId="44" xfId="2" applyFont="1" applyBorder="1" applyAlignment="1">
      <alignment horizontal="center" vertical="center"/>
    </xf>
    <xf numFmtId="0" fontId="26" fillId="0" borderId="45" xfId="2" applyFont="1" applyBorder="1" applyAlignment="1">
      <alignment horizontal="center" vertical="center"/>
    </xf>
    <xf numFmtId="0" fontId="17" fillId="0" borderId="46" xfId="2" applyFont="1" applyBorder="1" applyAlignment="1">
      <alignment horizontal="distributed" vertical="top"/>
    </xf>
    <xf numFmtId="0" fontId="17" fillId="0" borderId="44" xfId="2" applyFont="1" applyBorder="1" applyAlignment="1">
      <alignment horizontal="distributed" vertical="top"/>
    </xf>
    <xf numFmtId="0" fontId="17" fillId="0" borderId="47" xfId="2" applyFont="1" applyBorder="1" applyAlignment="1">
      <alignment horizontal="distributed" vertical="top"/>
    </xf>
    <xf numFmtId="0" fontId="17" fillId="0" borderId="48" xfId="2" applyFont="1" applyBorder="1" applyAlignment="1">
      <alignment horizontal="distributed" vertical="top"/>
    </xf>
    <xf numFmtId="0" fontId="17" fillId="0" borderId="45" xfId="2" applyFont="1" applyBorder="1" applyAlignment="1">
      <alignment horizontal="distributed" vertical="top"/>
    </xf>
    <xf numFmtId="0" fontId="1" fillId="0" borderId="9" xfId="2" applyBorder="1">
      <alignment vertical="center"/>
    </xf>
    <xf numFmtId="0" fontId="1" fillId="0" borderId="39" xfId="2" applyBorder="1">
      <alignment vertical="center"/>
    </xf>
    <xf numFmtId="0" fontId="1" fillId="0" borderId="49" xfId="2" applyBorder="1">
      <alignment vertical="center"/>
    </xf>
    <xf numFmtId="0" fontId="1" fillId="0" borderId="50" xfId="2" applyBorder="1">
      <alignment vertical="center"/>
    </xf>
    <xf numFmtId="0" fontId="25" fillId="0" borderId="37" xfId="2" applyFont="1" applyBorder="1" applyAlignment="1">
      <alignment horizontal="center" vertical="center"/>
    </xf>
    <xf numFmtId="0" fontId="27" fillId="0" borderId="40" xfId="2" applyFont="1" applyBorder="1" applyAlignment="1">
      <alignment horizontal="center" vertical="center"/>
    </xf>
    <xf numFmtId="0" fontId="28" fillId="0" borderId="51" xfId="2" applyFont="1" applyBorder="1">
      <alignment vertical="center"/>
    </xf>
    <xf numFmtId="0" fontId="29" fillId="0" borderId="52" xfId="2" applyFont="1" applyBorder="1">
      <alignment vertical="center"/>
    </xf>
    <xf numFmtId="0" fontId="28" fillId="0" borderId="53" xfId="2" applyFont="1" applyBorder="1">
      <alignment vertical="center"/>
    </xf>
    <xf numFmtId="0" fontId="29" fillId="0" borderId="53" xfId="2" applyFont="1" applyBorder="1">
      <alignment vertical="center"/>
    </xf>
    <xf numFmtId="0" fontId="28" fillId="0" borderId="54" xfId="2" applyFont="1" applyBorder="1">
      <alignment vertical="center"/>
    </xf>
    <xf numFmtId="0" fontId="29" fillId="0" borderId="55" xfId="2" applyFont="1" applyBorder="1">
      <alignment vertical="center"/>
    </xf>
    <xf numFmtId="0" fontId="30" fillId="0" borderId="54" xfId="2" applyFont="1" applyBorder="1">
      <alignment vertical="center"/>
    </xf>
    <xf numFmtId="0" fontId="30" fillId="0" borderId="56" xfId="2" applyFont="1" applyBorder="1">
      <alignment vertical="center"/>
    </xf>
    <xf numFmtId="0" fontId="31" fillId="0" borderId="36" xfId="2" applyFont="1" applyBorder="1" applyAlignment="1">
      <alignment horizontal="distributed" vertical="center"/>
    </xf>
    <xf numFmtId="0" fontId="1" fillId="0" borderId="37" xfId="2" applyBorder="1" applyAlignment="1">
      <alignment horizontal="distributed" vertical="center"/>
    </xf>
    <xf numFmtId="0" fontId="31" fillId="0" borderId="37" xfId="2" applyFont="1" applyBorder="1" applyAlignment="1">
      <alignment horizontal="distributed" vertical="center"/>
    </xf>
    <xf numFmtId="0" fontId="1" fillId="0" borderId="38" xfId="2" applyBorder="1" applyAlignment="1">
      <alignment horizontal="distributed" vertical="center"/>
    </xf>
    <xf numFmtId="0" fontId="31" fillId="0" borderId="39" xfId="2" applyFont="1" applyBorder="1" applyAlignment="1">
      <alignment horizontal="distributed" vertical="center"/>
    </xf>
    <xf numFmtId="0" fontId="1" fillId="0" borderId="40" xfId="2" applyBorder="1" applyAlignment="1">
      <alignment horizontal="distributed" vertical="center"/>
    </xf>
    <xf numFmtId="38" fontId="32" fillId="0" borderId="8" xfId="2" applyNumberFormat="1" applyFont="1" applyBorder="1" applyAlignment="1">
      <alignment horizontal="center" vertical="center"/>
    </xf>
    <xf numFmtId="49" fontId="16" fillId="0" borderId="10" xfId="2" applyNumberFormat="1" applyFont="1" applyBorder="1" applyAlignment="1">
      <alignment horizontal="center" vertical="center" shrinkToFit="1"/>
    </xf>
    <xf numFmtId="0" fontId="29" fillId="0" borderId="31" xfId="2" applyFont="1" applyBorder="1">
      <alignment vertical="center"/>
    </xf>
    <xf numFmtId="0" fontId="29" fillId="0" borderId="57" xfId="2" applyFont="1" applyBorder="1">
      <alignment vertical="center"/>
    </xf>
    <xf numFmtId="0" fontId="29" fillId="0" borderId="32" xfId="2" applyFont="1" applyBorder="1">
      <alignment vertical="center"/>
    </xf>
    <xf numFmtId="0" fontId="29" fillId="0" borderId="34" xfId="2" applyFont="1" applyBorder="1">
      <alignment vertical="center"/>
    </xf>
    <xf numFmtId="0" fontId="29" fillId="0" borderId="33" xfId="2" applyFont="1" applyBorder="1">
      <alignment vertical="center"/>
    </xf>
    <xf numFmtId="0" fontId="30" fillId="0" borderId="34" xfId="2" applyFont="1" applyBorder="1">
      <alignment vertical="center"/>
    </xf>
    <xf numFmtId="0" fontId="30" fillId="0" borderId="35" xfId="2" applyFont="1" applyBorder="1">
      <alignment vertical="center"/>
    </xf>
    <xf numFmtId="0" fontId="1" fillId="0" borderId="36" xfId="2" applyBorder="1" applyAlignment="1">
      <alignment horizontal="distributed" vertical="center"/>
    </xf>
    <xf numFmtId="0" fontId="1" fillId="0" borderId="39" xfId="2" applyBorder="1" applyAlignment="1">
      <alignment horizontal="distributed" vertical="center"/>
    </xf>
    <xf numFmtId="0" fontId="32" fillId="0" borderId="8" xfId="2" applyFont="1" applyBorder="1" applyAlignment="1">
      <alignment horizontal="center" vertical="center"/>
    </xf>
    <xf numFmtId="49" fontId="16" fillId="0" borderId="12" xfId="2" applyNumberFormat="1" applyFont="1" applyBorder="1" applyAlignment="1">
      <alignment horizontal="center" vertical="center" shrinkToFit="1"/>
    </xf>
    <xf numFmtId="0" fontId="29" fillId="0" borderId="46" xfId="2" applyFont="1" applyBorder="1">
      <alignment vertical="center"/>
    </xf>
    <xf numFmtId="0" fontId="29" fillId="0" borderId="58" xfId="2" applyFont="1" applyBorder="1">
      <alignment vertical="center"/>
    </xf>
    <xf numFmtId="0" fontId="29" fillId="0" borderId="44" xfId="2" applyFont="1" applyBorder="1">
      <alignment vertical="center"/>
    </xf>
    <xf numFmtId="0" fontId="29" fillId="0" borderId="48" xfId="2" applyFont="1" applyBorder="1">
      <alignment vertical="center"/>
    </xf>
    <xf numFmtId="0" fontId="29" fillId="0" borderId="47" xfId="2" applyFont="1" applyBorder="1">
      <alignment vertical="center"/>
    </xf>
    <xf numFmtId="0" fontId="30" fillId="0" borderId="48" xfId="2" applyFont="1" applyBorder="1">
      <alignment vertical="center"/>
    </xf>
    <xf numFmtId="0" fontId="30" fillId="0" borderId="45" xfId="2" applyFont="1" applyBorder="1">
      <alignment vertical="center"/>
    </xf>
    <xf numFmtId="0" fontId="1" fillId="0" borderId="41" xfId="2" applyBorder="1">
      <alignment vertical="center"/>
    </xf>
    <xf numFmtId="0" fontId="1" fillId="0" borderId="54" xfId="2" applyBorder="1">
      <alignment vertical="center"/>
    </xf>
    <xf numFmtId="0" fontId="1" fillId="0" borderId="52" xfId="2" applyBorder="1">
      <alignment vertical="center"/>
    </xf>
    <xf numFmtId="0" fontId="1" fillId="0" borderId="59" xfId="2" applyBorder="1">
      <alignment vertical="center"/>
    </xf>
    <xf numFmtId="0" fontId="33" fillId="0" borderId="31" xfId="2" applyFont="1" applyBorder="1" applyAlignment="1">
      <alignment horizontal="center" vertical="center"/>
    </xf>
    <xf numFmtId="0" fontId="33" fillId="0" borderId="32" xfId="2" applyFont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33" xfId="2" applyFont="1" applyBorder="1" applyAlignment="1">
      <alignment horizontal="center" vertical="center"/>
    </xf>
    <xf numFmtId="0" fontId="1" fillId="0" borderId="34" xfId="2" applyFont="1" applyBorder="1" applyAlignment="1">
      <alignment horizontal="center" vertical="center"/>
    </xf>
    <xf numFmtId="0" fontId="1" fillId="0" borderId="35" xfId="2" applyFont="1" applyBorder="1" applyAlignment="1">
      <alignment horizontal="center" vertical="center"/>
    </xf>
    <xf numFmtId="0" fontId="33" fillId="0" borderId="60" xfId="2" applyFont="1" applyBorder="1" applyAlignment="1">
      <alignment horizontal="center" vertical="center"/>
    </xf>
    <xf numFmtId="0" fontId="33" fillId="0" borderId="61" xfId="2" applyFont="1" applyBorder="1" applyAlignment="1">
      <alignment horizontal="center" vertical="center"/>
    </xf>
    <xf numFmtId="0" fontId="1" fillId="0" borderId="61" xfId="2" applyFont="1" applyBorder="1" applyAlignment="1">
      <alignment horizontal="center" vertical="center"/>
    </xf>
    <xf numFmtId="0" fontId="1" fillId="0" borderId="62" xfId="2" applyFont="1" applyBorder="1" applyAlignment="1">
      <alignment horizontal="center" vertical="center"/>
    </xf>
    <xf numFmtId="0" fontId="33" fillId="0" borderId="46" xfId="2" applyFont="1" applyBorder="1" applyAlignment="1">
      <alignment horizontal="center" vertical="center"/>
    </xf>
    <xf numFmtId="0" fontId="33" fillId="0" borderId="44" xfId="2" applyFont="1" applyBorder="1" applyAlignment="1">
      <alignment horizontal="center" vertical="center"/>
    </xf>
    <xf numFmtId="0" fontId="1" fillId="0" borderId="44" xfId="2" applyFont="1" applyBorder="1" applyAlignment="1">
      <alignment horizontal="center" vertical="center"/>
    </xf>
    <xf numFmtId="0" fontId="1" fillId="0" borderId="47" xfId="2" applyFont="1" applyBorder="1" applyAlignment="1">
      <alignment horizontal="center" vertical="center"/>
    </xf>
    <xf numFmtId="0" fontId="1" fillId="0" borderId="48" xfId="2" applyFont="1" applyBorder="1" applyAlignment="1">
      <alignment horizontal="center" vertical="center"/>
    </xf>
    <xf numFmtId="0" fontId="1" fillId="0" borderId="45" xfId="2" applyFont="1" applyBorder="1" applyAlignment="1">
      <alignment horizontal="center" vertical="center"/>
    </xf>
    <xf numFmtId="0" fontId="1" fillId="0" borderId="6" xfId="2" applyBorder="1">
      <alignment vertical="center"/>
    </xf>
    <xf numFmtId="0" fontId="31" fillId="0" borderId="13" xfId="2" applyFont="1" applyBorder="1" applyAlignment="1">
      <alignment vertical="center"/>
    </xf>
    <xf numFmtId="0" fontId="1" fillId="0" borderId="6" xfId="2" applyBorder="1" applyAlignment="1">
      <alignment horizontal="right" vertical="top"/>
    </xf>
    <xf numFmtId="0" fontId="24" fillId="0" borderId="63" xfId="2" applyFont="1" applyBorder="1" applyAlignment="1">
      <alignment horizontal="center" vertical="center"/>
    </xf>
    <xf numFmtId="0" fontId="25" fillId="0" borderId="64" xfId="2" applyFont="1" applyBorder="1" applyAlignment="1">
      <alignment horizontal="center" vertical="center"/>
    </xf>
    <xf numFmtId="0" fontId="27" fillId="0" borderId="65" xfId="2" applyFont="1" applyBorder="1" applyAlignment="1">
      <alignment horizontal="center" vertical="center"/>
    </xf>
    <xf numFmtId="0" fontId="33" fillId="0" borderId="19" xfId="2" applyFont="1" applyBorder="1" applyAlignment="1">
      <alignment horizontal="center" vertical="center"/>
    </xf>
    <xf numFmtId="0" fontId="33" fillId="0" borderId="20" xfId="2" applyFont="1" applyBorder="1" applyAlignment="1">
      <alignment horizontal="center" vertical="center"/>
    </xf>
    <xf numFmtId="0" fontId="33" fillId="0" borderId="36" xfId="2" applyFont="1" applyBorder="1" applyAlignment="1">
      <alignment horizontal="center" vertical="center"/>
    </xf>
    <xf numFmtId="0" fontId="33" fillId="0" borderId="37" xfId="2" applyFont="1" applyBorder="1" applyAlignment="1">
      <alignment horizontal="center" vertical="center"/>
    </xf>
    <xf numFmtId="0" fontId="1" fillId="0" borderId="11" xfId="2" applyBorder="1">
      <alignment vertical="center"/>
    </xf>
    <xf numFmtId="0" fontId="1" fillId="0" borderId="5" xfId="2" applyBorder="1">
      <alignment vertical="center"/>
    </xf>
    <xf numFmtId="0" fontId="1" fillId="0" borderId="24" xfId="2" applyBorder="1">
      <alignment vertical="center"/>
    </xf>
    <xf numFmtId="0" fontId="1" fillId="0" borderId="25" xfId="2" applyBorder="1">
      <alignment vertical="center"/>
    </xf>
    <xf numFmtId="0" fontId="1" fillId="0" borderId="28" xfId="2" applyBorder="1">
      <alignment vertical="center"/>
    </xf>
    <xf numFmtId="0" fontId="33" fillId="0" borderId="14" xfId="2" applyFont="1" applyBorder="1" applyAlignment="1">
      <alignment horizontal="center" vertical="center"/>
    </xf>
    <xf numFmtId="0" fontId="33" fillId="0" borderId="15" xfId="2" applyFont="1" applyBorder="1" applyAlignment="1">
      <alignment horizontal="center" vertical="center"/>
    </xf>
    <xf numFmtId="0" fontId="1" fillId="0" borderId="15" xfId="2" applyFont="1" applyBorder="1" applyAlignment="1">
      <alignment horizontal="center" vertical="center"/>
    </xf>
    <xf numFmtId="0" fontId="1" fillId="0" borderId="16" xfId="2" applyFont="1" applyBorder="1" applyAlignment="1">
      <alignment horizontal="center" vertical="center"/>
    </xf>
    <xf numFmtId="0" fontId="33" fillId="0" borderId="51" xfId="2" applyFont="1" applyBorder="1" applyAlignment="1">
      <alignment horizontal="center" vertical="center"/>
    </xf>
    <xf numFmtId="0" fontId="33" fillId="0" borderId="53" xfId="2" applyFont="1" applyBorder="1" applyAlignment="1">
      <alignment horizontal="center" vertical="center"/>
    </xf>
    <xf numFmtId="0" fontId="1" fillId="0" borderId="53" xfId="2" applyFont="1" applyBorder="1" applyAlignment="1">
      <alignment horizontal="center" vertical="center"/>
    </xf>
    <xf numFmtId="0" fontId="1" fillId="0" borderId="55" xfId="2" applyFont="1" applyBorder="1" applyAlignment="1">
      <alignment horizontal="center" vertical="center"/>
    </xf>
    <xf numFmtId="0" fontId="1" fillId="0" borderId="54" xfId="2" applyFont="1" applyBorder="1" applyAlignment="1">
      <alignment horizontal="center" vertical="center"/>
    </xf>
    <xf numFmtId="0" fontId="1" fillId="0" borderId="56" xfId="2" applyFont="1" applyBorder="1" applyAlignment="1">
      <alignment horizontal="center" vertical="center"/>
    </xf>
    <xf numFmtId="0" fontId="1" fillId="0" borderId="8" xfId="2" applyBorder="1">
      <alignment vertical="center"/>
    </xf>
    <xf numFmtId="0" fontId="1" fillId="0" borderId="36" xfId="2" applyBorder="1">
      <alignment vertical="center"/>
    </xf>
    <xf numFmtId="0" fontId="1" fillId="0" borderId="37" xfId="2" applyBorder="1">
      <alignment vertical="center"/>
    </xf>
    <xf numFmtId="0" fontId="1" fillId="0" borderId="40" xfId="2" applyBorder="1">
      <alignment vertical="center"/>
    </xf>
    <xf numFmtId="0" fontId="1" fillId="0" borderId="51" xfId="2" applyBorder="1">
      <alignment vertical="center"/>
    </xf>
    <xf numFmtId="0" fontId="1" fillId="0" borderId="53" xfId="2" applyBorder="1">
      <alignment vertical="center"/>
    </xf>
    <xf numFmtId="0" fontId="1" fillId="0" borderId="55" xfId="2" applyBorder="1">
      <alignment vertical="center"/>
    </xf>
    <xf numFmtId="0" fontId="1" fillId="0" borderId="56" xfId="2" applyBorder="1">
      <alignment vertical="center"/>
    </xf>
    <xf numFmtId="0" fontId="1" fillId="0" borderId="66" xfId="2" applyBorder="1">
      <alignment vertical="center"/>
    </xf>
    <xf numFmtId="0" fontId="1" fillId="0" borderId="64" xfId="2" applyBorder="1">
      <alignment vertical="center"/>
    </xf>
    <xf numFmtId="0" fontId="1" fillId="0" borderId="67" xfId="2" applyBorder="1">
      <alignment vertical="center"/>
    </xf>
    <xf numFmtId="0" fontId="1" fillId="0" borderId="63" xfId="2" applyBorder="1">
      <alignment vertical="center"/>
    </xf>
    <xf numFmtId="0" fontId="1" fillId="0" borderId="65" xfId="2" applyBorder="1">
      <alignment vertical="center"/>
    </xf>
    <xf numFmtId="3" fontId="34" fillId="0" borderId="66" xfId="2" applyNumberFormat="1" applyFont="1" applyBorder="1" applyAlignment="1">
      <alignment horizontal="right" vertical="center"/>
    </xf>
    <xf numFmtId="0" fontId="34" fillId="0" borderId="64" xfId="2" applyFont="1" applyBorder="1" applyAlignment="1">
      <alignment horizontal="right" vertical="center"/>
    </xf>
    <xf numFmtId="3" fontId="34" fillId="0" borderId="64" xfId="2" applyNumberFormat="1" applyFont="1" applyBorder="1" applyAlignment="1">
      <alignment horizontal="right" vertical="center"/>
    </xf>
    <xf numFmtId="0" fontId="34" fillId="0" borderId="67" xfId="2" applyFont="1" applyBorder="1" applyAlignment="1">
      <alignment horizontal="right" vertical="center"/>
    </xf>
    <xf numFmtId="3" fontId="34" fillId="0" borderId="63" xfId="2" applyNumberFormat="1" applyFont="1" applyBorder="1" applyAlignment="1">
      <alignment horizontal="right" vertical="center"/>
    </xf>
    <xf numFmtId="0" fontId="34" fillId="0" borderId="65" xfId="2" applyFont="1" applyBorder="1" applyAlignment="1">
      <alignment horizontal="right" vertical="center"/>
    </xf>
    <xf numFmtId="0" fontId="16" fillId="0" borderId="3" xfId="2" applyFont="1" applyBorder="1" applyAlignment="1">
      <alignment horizontal="center" vertical="center" shrinkToFit="1"/>
    </xf>
    <xf numFmtId="0" fontId="35" fillId="7" borderId="3" xfId="2" applyFont="1" applyFill="1" applyBorder="1" applyAlignment="1">
      <alignment horizontal="center" vertical="center" shrinkToFit="1"/>
    </xf>
    <xf numFmtId="0" fontId="1" fillId="0" borderId="31" xfId="2" applyBorder="1">
      <alignment vertical="center"/>
    </xf>
    <xf numFmtId="0" fontId="1" fillId="0" borderId="32" xfId="2" applyBorder="1">
      <alignment vertical="center"/>
    </xf>
    <xf numFmtId="0" fontId="1" fillId="0" borderId="33" xfId="2" applyBorder="1">
      <alignment vertical="center"/>
    </xf>
    <xf numFmtId="0" fontId="1" fillId="0" borderId="34" xfId="2" applyBorder="1">
      <alignment vertical="center"/>
    </xf>
    <xf numFmtId="0" fontId="1" fillId="0" borderId="35" xfId="2" applyBorder="1">
      <alignment vertical="center"/>
    </xf>
    <xf numFmtId="0" fontId="1" fillId="0" borderId="19" xfId="2" applyBorder="1">
      <alignment vertical="center"/>
    </xf>
    <xf numFmtId="0" fontId="1" fillId="0" borderId="20" xfId="2" applyBorder="1">
      <alignment vertical="center"/>
    </xf>
    <xf numFmtId="0" fontId="1" fillId="0" borderId="21" xfId="2" applyBorder="1">
      <alignment vertical="center"/>
    </xf>
    <xf numFmtId="0" fontId="1" fillId="0" borderId="22" xfId="2" applyBorder="1">
      <alignment vertical="center"/>
    </xf>
    <xf numFmtId="0" fontId="1" fillId="0" borderId="23" xfId="2" applyBorder="1">
      <alignment vertical="center"/>
    </xf>
    <xf numFmtId="0" fontId="34" fillId="0" borderId="19" xfId="2" applyFont="1" applyBorder="1" applyAlignment="1">
      <alignment horizontal="right" vertical="center"/>
    </xf>
    <xf numFmtId="0" fontId="34" fillId="0" borderId="20" xfId="2" applyFont="1" applyBorder="1" applyAlignment="1">
      <alignment horizontal="right" vertical="center"/>
    </xf>
    <xf numFmtId="0" fontId="34" fillId="0" borderId="21" xfId="2" applyFont="1" applyBorder="1" applyAlignment="1">
      <alignment horizontal="right" vertical="center"/>
    </xf>
    <xf numFmtId="0" fontId="34" fillId="0" borderId="22" xfId="2" applyFont="1" applyBorder="1" applyAlignment="1">
      <alignment horizontal="right" vertical="center"/>
    </xf>
    <xf numFmtId="0" fontId="34" fillId="0" borderId="23" xfId="2" applyFont="1" applyBorder="1" applyAlignment="1">
      <alignment horizontal="right" vertical="center"/>
    </xf>
    <xf numFmtId="0" fontId="1" fillId="0" borderId="0" xfId="2" applyBorder="1">
      <alignment vertical="center"/>
    </xf>
    <xf numFmtId="0" fontId="15" fillId="0" borderId="3" xfId="2" applyFont="1" applyBorder="1" applyAlignment="1">
      <alignment vertical="center" shrinkToFit="1"/>
    </xf>
    <xf numFmtId="0" fontId="1" fillId="7" borderId="0" xfId="2" applyFill="1" applyBorder="1">
      <alignment vertical="center"/>
    </xf>
    <xf numFmtId="0" fontId="1" fillId="0" borderId="46" xfId="2" applyBorder="1">
      <alignment vertical="center"/>
    </xf>
    <xf numFmtId="0" fontId="1" fillId="0" borderId="44" xfId="2" applyBorder="1">
      <alignment vertical="center"/>
    </xf>
    <xf numFmtId="0" fontId="1" fillId="0" borderId="47" xfId="2" applyBorder="1">
      <alignment vertical="center"/>
    </xf>
    <xf numFmtId="0" fontId="1" fillId="0" borderId="48" xfId="2" applyBorder="1">
      <alignment vertical="center"/>
    </xf>
    <xf numFmtId="0" fontId="1" fillId="0" borderId="45" xfId="2" applyBorder="1">
      <alignment vertical="center"/>
    </xf>
    <xf numFmtId="0" fontId="1" fillId="0" borderId="26" xfId="2" applyBorder="1">
      <alignment vertical="center"/>
    </xf>
    <xf numFmtId="0" fontId="1" fillId="0" borderId="27" xfId="2" applyBorder="1">
      <alignment vertical="center"/>
    </xf>
    <xf numFmtId="0" fontId="34" fillId="0" borderId="24" xfId="2" applyFont="1" applyBorder="1" applyAlignment="1">
      <alignment horizontal="right" vertical="center"/>
    </xf>
    <xf numFmtId="0" fontId="34" fillId="0" borderId="25" xfId="2" applyFont="1" applyBorder="1" applyAlignment="1">
      <alignment horizontal="right" vertical="center"/>
    </xf>
    <xf numFmtId="0" fontId="34" fillId="0" borderId="26" xfId="2" applyFont="1" applyBorder="1" applyAlignment="1">
      <alignment horizontal="right" vertical="center"/>
    </xf>
    <xf numFmtId="0" fontId="34" fillId="0" borderId="27" xfId="2" applyFont="1" applyBorder="1" applyAlignment="1">
      <alignment horizontal="right" vertical="center"/>
    </xf>
    <xf numFmtId="0" fontId="34" fillId="0" borderId="28" xfId="2" applyFont="1" applyBorder="1" applyAlignment="1">
      <alignment horizontal="right" vertical="center"/>
    </xf>
    <xf numFmtId="0" fontId="33" fillId="0" borderId="66" xfId="2" applyFont="1" applyBorder="1">
      <alignment vertical="center"/>
    </xf>
    <xf numFmtId="0" fontId="33" fillId="0" borderId="64" xfId="2" applyFont="1" applyBorder="1">
      <alignment vertical="center"/>
    </xf>
    <xf numFmtId="0" fontId="33" fillId="0" borderId="67" xfId="2" applyFont="1" applyBorder="1">
      <alignment vertical="center"/>
    </xf>
    <xf numFmtId="0" fontId="33" fillId="0" borderId="63" xfId="2" applyFont="1" applyBorder="1">
      <alignment vertical="center"/>
    </xf>
    <xf numFmtId="0" fontId="33" fillId="0" borderId="65" xfId="2" applyFont="1" applyBorder="1">
      <alignment vertical="center"/>
    </xf>
    <xf numFmtId="0" fontId="33" fillId="0" borderId="6" xfId="2" applyFont="1" applyBorder="1">
      <alignment vertical="center"/>
    </xf>
    <xf numFmtId="0" fontId="33" fillId="0" borderId="13" xfId="2" applyFont="1" applyBorder="1">
      <alignment vertical="center"/>
    </xf>
    <xf numFmtId="0" fontId="36" fillId="0" borderId="0" xfId="2" applyFont="1" applyAlignment="1">
      <alignment horizontal="center" vertical="center"/>
    </xf>
    <xf numFmtId="0" fontId="12" fillId="0" borderId="0" xfId="2" applyFont="1">
      <alignment vertical="center"/>
    </xf>
    <xf numFmtId="0" fontId="14" fillId="0" borderId="0" xfId="2" applyFont="1">
      <alignment vertical="center"/>
    </xf>
    <xf numFmtId="38" fontId="37" fillId="0" borderId="11" xfId="2" applyNumberFormat="1" applyFont="1" applyBorder="1">
      <alignment vertical="center"/>
    </xf>
    <xf numFmtId="0" fontId="37" fillId="0" borderId="5" xfId="2" applyFont="1" applyBorder="1">
      <alignment vertical="center"/>
    </xf>
    <xf numFmtId="38" fontId="37" fillId="0" borderId="24" xfId="3" applyFont="1" applyBorder="1">
      <alignment vertical="center"/>
    </xf>
    <xf numFmtId="38" fontId="37" fillId="0" borderId="25" xfId="3" applyFont="1" applyBorder="1">
      <alignment vertical="center"/>
    </xf>
    <xf numFmtId="38" fontId="37" fillId="0" borderId="28" xfId="3" applyFont="1" applyBorder="1">
      <alignment vertical="center"/>
    </xf>
    <xf numFmtId="0" fontId="37" fillId="0" borderId="9" xfId="2" applyFont="1" applyBorder="1">
      <alignment vertical="center"/>
    </xf>
    <xf numFmtId="0" fontId="37" fillId="0" borderId="8" xfId="2" applyFont="1" applyBorder="1">
      <alignment vertical="center"/>
    </xf>
    <xf numFmtId="38" fontId="37" fillId="0" borderId="36" xfId="3" applyFont="1" applyBorder="1">
      <alignment vertical="center"/>
    </xf>
    <xf numFmtId="38" fontId="37" fillId="0" borderId="37" xfId="3" applyFont="1" applyBorder="1">
      <alignment vertical="center"/>
    </xf>
    <xf numFmtId="38" fontId="37" fillId="0" borderId="40" xfId="3" applyFont="1" applyBorder="1">
      <alignment vertical="center"/>
    </xf>
    <xf numFmtId="38" fontId="39" fillId="0" borderId="51" xfId="3" applyFont="1" applyBorder="1">
      <alignment vertical="center"/>
    </xf>
    <xf numFmtId="38" fontId="39" fillId="0" borderId="53" xfId="3" applyFont="1" applyBorder="1">
      <alignment vertical="center"/>
    </xf>
    <xf numFmtId="38" fontId="39" fillId="0" borderId="55" xfId="3" applyFont="1" applyBorder="1">
      <alignment vertical="center"/>
    </xf>
    <xf numFmtId="38" fontId="39" fillId="0" borderId="66" xfId="3" applyFont="1" applyBorder="1">
      <alignment vertical="center"/>
    </xf>
    <xf numFmtId="38" fontId="39" fillId="0" borderId="64" xfId="3" applyFont="1" applyBorder="1">
      <alignment vertical="center"/>
    </xf>
    <xf numFmtId="38" fontId="39" fillId="0" borderId="67" xfId="3" applyFont="1" applyBorder="1">
      <alignment vertical="center"/>
    </xf>
    <xf numFmtId="38" fontId="39" fillId="0" borderId="63" xfId="3" applyFont="1" applyBorder="1">
      <alignment vertical="center"/>
    </xf>
    <xf numFmtId="38" fontId="39" fillId="0" borderId="65" xfId="3" applyFont="1" applyBorder="1">
      <alignment vertical="center"/>
    </xf>
    <xf numFmtId="3" fontId="39" fillId="0" borderId="66" xfId="2" applyNumberFormat="1" applyFont="1" applyBorder="1" applyAlignment="1">
      <alignment horizontal="right" vertical="center"/>
    </xf>
    <xf numFmtId="0" fontId="39" fillId="0" borderId="64" xfId="2" applyFont="1" applyBorder="1" applyAlignment="1">
      <alignment horizontal="right" vertical="center"/>
    </xf>
    <xf numFmtId="3" fontId="39" fillId="0" borderId="64" xfId="2" applyNumberFormat="1" applyFont="1" applyBorder="1" applyAlignment="1">
      <alignment horizontal="right" vertical="center"/>
    </xf>
    <xf numFmtId="0" fontId="39" fillId="0" borderId="67" xfId="2" applyFont="1" applyBorder="1" applyAlignment="1">
      <alignment horizontal="right" vertical="center"/>
    </xf>
    <xf numFmtId="3" fontId="39" fillId="0" borderId="63" xfId="2" applyNumberFormat="1" applyFont="1" applyBorder="1" applyAlignment="1">
      <alignment horizontal="right" vertical="center"/>
    </xf>
    <xf numFmtId="0" fontId="39" fillId="0" borderId="65" xfId="2" applyFont="1" applyBorder="1" applyAlignment="1">
      <alignment horizontal="right" vertical="center"/>
    </xf>
    <xf numFmtId="38" fontId="39" fillId="0" borderId="31" xfId="3" applyFont="1" applyBorder="1">
      <alignment vertical="center"/>
    </xf>
    <xf numFmtId="38" fontId="39" fillId="0" borderId="32" xfId="3" applyFont="1" applyBorder="1">
      <alignment vertical="center"/>
    </xf>
    <xf numFmtId="38" fontId="39" fillId="0" borderId="33" xfId="3" applyFont="1" applyBorder="1">
      <alignment vertical="center"/>
    </xf>
    <xf numFmtId="38" fontId="39" fillId="0" borderId="19" xfId="3" applyFont="1" applyBorder="1">
      <alignment vertical="center"/>
    </xf>
    <xf numFmtId="38" fontId="39" fillId="0" borderId="20" xfId="3" applyFont="1" applyBorder="1">
      <alignment vertical="center"/>
    </xf>
    <xf numFmtId="38" fontId="39" fillId="0" borderId="21" xfId="3" applyFont="1" applyBorder="1">
      <alignment vertical="center"/>
    </xf>
    <xf numFmtId="38" fontId="39" fillId="0" borderId="22" xfId="3" applyFont="1" applyBorder="1">
      <alignment vertical="center"/>
    </xf>
    <xf numFmtId="38" fontId="39" fillId="0" borderId="23" xfId="3" applyFont="1" applyBorder="1">
      <alignment vertical="center"/>
    </xf>
    <xf numFmtId="0" fontId="39" fillId="0" borderId="19" xfId="2" applyFont="1" applyBorder="1" applyAlignment="1">
      <alignment horizontal="right" vertical="center"/>
    </xf>
    <xf numFmtId="0" fontId="39" fillId="0" borderId="20" xfId="2" applyFont="1" applyBorder="1" applyAlignment="1">
      <alignment horizontal="right" vertical="center"/>
    </xf>
    <xf numFmtId="0" fontId="39" fillId="0" borderId="21" xfId="2" applyFont="1" applyBorder="1" applyAlignment="1">
      <alignment horizontal="right" vertical="center"/>
    </xf>
    <xf numFmtId="0" fontId="39" fillId="0" borderId="22" xfId="2" applyFont="1" applyBorder="1" applyAlignment="1">
      <alignment horizontal="right" vertical="center"/>
    </xf>
    <xf numFmtId="0" fontId="39" fillId="0" borderId="23" xfId="2" applyFont="1" applyBorder="1" applyAlignment="1">
      <alignment horizontal="right" vertical="center"/>
    </xf>
    <xf numFmtId="38" fontId="39" fillId="0" borderId="46" xfId="3" applyFont="1" applyBorder="1">
      <alignment vertical="center"/>
    </xf>
    <xf numFmtId="38" fontId="39" fillId="0" borderId="44" xfId="3" applyFont="1" applyBorder="1">
      <alignment vertical="center"/>
    </xf>
    <xf numFmtId="38" fontId="39" fillId="0" borderId="47" xfId="3" applyFont="1" applyBorder="1">
      <alignment vertical="center"/>
    </xf>
    <xf numFmtId="38" fontId="39" fillId="0" borderId="24" xfId="3" applyFont="1" applyBorder="1">
      <alignment vertical="center"/>
    </xf>
    <xf numFmtId="38" fontId="39" fillId="0" borderId="25" xfId="3" applyFont="1" applyBorder="1">
      <alignment vertical="center"/>
    </xf>
    <xf numFmtId="38" fontId="39" fillId="0" borderId="26" xfId="3" applyFont="1" applyBorder="1">
      <alignment vertical="center"/>
    </xf>
    <xf numFmtId="38" fontId="39" fillId="0" borderId="27" xfId="3" applyFont="1" applyBorder="1">
      <alignment vertical="center"/>
    </xf>
    <xf numFmtId="38" fontId="39" fillId="0" borderId="28" xfId="3" applyFont="1" applyBorder="1">
      <alignment vertical="center"/>
    </xf>
    <xf numFmtId="0" fontId="39" fillId="0" borderId="24" xfId="2" applyFont="1" applyBorder="1" applyAlignment="1">
      <alignment horizontal="right" vertical="center"/>
    </xf>
    <xf numFmtId="0" fontId="39" fillId="0" borderId="25" xfId="2" applyFont="1" applyBorder="1" applyAlignment="1">
      <alignment horizontal="right" vertical="center"/>
    </xf>
    <xf numFmtId="0" fontId="39" fillId="0" borderId="26" xfId="2" applyFont="1" applyBorder="1" applyAlignment="1">
      <alignment horizontal="right" vertical="center"/>
    </xf>
    <xf numFmtId="0" fontId="39" fillId="0" borderId="27" xfId="2" applyFont="1" applyBorder="1" applyAlignment="1">
      <alignment horizontal="right" vertical="center"/>
    </xf>
    <xf numFmtId="0" fontId="39" fillId="0" borderId="28" xfId="2" applyFont="1" applyBorder="1" applyAlignment="1">
      <alignment horizontal="right" vertical="center"/>
    </xf>
    <xf numFmtId="0" fontId="1" fillId="0" borderId="0" xfId="2" applyFill="1" applyBorder="1" applyAlignment="1">
      <alignment vertical="center" shrinkToFit="1"/>
    </xf>
    <xf numFmtId="0" fontId="1" fillId="9" borderId="68" xfId="2" applyFill="1" applyBorder="1">
      <alignment vertical="center"/>
    </xf>
    <xf numFmtId="0" fontId="1" fillId="0" borderId="3" xfId="2" applyFill="1" applyBorder="1">
      <alignment vertical="center"/>
    </xf>
    <xf numFmtId="38" fontId="1" fillId="0" borderId="3" xfId="2" applyNumberFormat="1" applyBorder="1">
      <alignment vertical="center"/>
    </xf>
    <xf numFmtId="38" fontId="1" fillId="9" borderId="68" xfId="3" applyFont="1" applyFill="1" applyBorder="1">
      <alignment vertical="center"/>
    </xf>
    <xf numFmtId="0" fontId="1" fillId="0" borderId="69" xfId="2" applyBorder="1" applyAlignment="1">
      <alignment horizontal="justify" vertical="distributed" wrapText="1"/>
    </xf>
    <xf numFmtId="0" fontId="1" fillId="0" borderId="70" xfId="2" applyBorder="1" applyAlignment="1">
      <alignment horizontal="justify" vertical="distributed" wrapText="1"/>
    </xf>
    <xf numFmtId="0" fontId="1" fillId="0" borderId="71" xfId="2" applyBorder="1" applyAlignment="1">
      <alignment horizontal="justify" vertical="distributed" wrapText="1"/>
    </xf>
    <xf numFmtId="176" fontId="24" fillId="0" borderId="0" xfId="2" applyNumberFormat="1" applyFont="1" applyFill="1" applyBorder="1">
      <alignment vertical="center"/>
    </xf>
    <xf numFmtId="38" fontId="1" fillId="0" borderId="0" xfId="2" applyNumberFormat="1" applyBorder="1">
      <alignment vertical="center"/>
    </xf>
    <xf numFmtId="0" fontId="1" fillId="0" borderId="72" xfId="2" applyBorder="1" applyAlignment="1">
      <alignment horizontal="justify" vertical="distributed" wrapText="1"/>
    </xf>
    <xf numFmtId="0" fontId="1" fillId="0" borderId="0" xfId="2" applyBorder="1" applyAlignment="1">
      <alignment horizontal="justify" vertical="distributed" wrapText="1"/>
    </xf>
    <xf numFmtId="0" fontId="1" fillId="0" borderId="73" xfId="2" applyBorder="1" applyAlignment="1">
      <alignment horizontal="justify" vertical="distributed" wrapText="1"/>
    </xf>
    <xf numFmtId="0" fontId="24" fillId="0" borderId="0" xfId="2" applyFont="1" applyFill="1" applyBorder="1">
      <alignment vertical="center"/>
    </xf>
    <xf numFmtId="176" fontId="1" fillId="9" borderId="68" xfId="3" applyNumberFormat="1" applyFont="1" applyFill="1" applyBorder="1">
      <alignment vertical="center"/>
    </xf>
    <xf numFmtId="38" fontId="1" fillId="0" borderId="12" xfId="3" applyFont="1" applyFill="1" applyBorder="1">
      <alignment vertical="center"/>
    </xf>
    <xf numFmtId="0" fontId="1" fillId="0" borderId="12" xfId="2" applyFill="1" applyBorder="1">
      <alignment vertical="center"/>
    </xf>
    <xf numFmtId="0" fontId="1" fillId="0" borderId="74" xfId="2" applyBorder="1" applyAlignment="1">
      <alignment horizontal="justify" vertical="distributed" wrapText="1"/>
    </xf>
    <xf numFmtId="0" fontId="1" fillId="0" borderId="75" xfId="2" applyBorder="1" applyAlignment="1">
      <alignment horizontal="justify" vertical="distributed" wrapText="1"/>
    </xf>
    <xf numFmtId="0" fontId="1" fillId="0" borderId="76" xfId="2" applyBorder="1" applyAlignment="1">
      <alignment horizontal="justify" vertical="distributed" wrapText="1"/>
    </xf>
    <xf numFmtId="38" fontId="1" fillId="0" borderId="1" xfId="3" applyFont="1" applyBorder="1">
      <alignment vertical="center"/>
    </xf>
    <xf numFmtId="38" fontId="1" fillId="0" borderId="68" xfId="2" applyNumberFormat="1" applyBorder="1">
      <alignment vertical="center"/>
    </xf>
    <xf numFmtId="38" fontId="1" fillId="10" borderId="3" xfId="3" applyFont="1" applyFill="1" applyBorder="1" applyAlignment="1">
      <alignment vertical="center" shrinkToFit="1"/>
    </xf>
    <xf numFmtId="0" fontId="1" fillId="0" borderId="3" xfId="2" applyBorder="1" applyAlignment="1">
      <alignment vertical="center" shrinkToFit="1"/>
    </xf>
    <xf numFmtId="38" fontId="40" fillId="0" borderId="0" xfId="3" applyFont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41" fillId="0" borderId="0" xfId="0" applyFont="1">
      <alignment vertical="center"/>
    </xf>
    <xf numFmtId="0" fontId="42" fillId="0" borderId="3" xfId="0" applyFont="1" applyBorder="1" applyAlignment="1">
      <alignment vertical="center" shrinkToFit="1"/>
    </xf>
    <xf numFmtId="177" fontId="42" fillId="0" borderId="3" xfId="0" applyNumberFormat="1" applyFont="1" applyBorder="1">
      <alignment vertical="center"/>
    </xf>
    <xf numFmtId="0" fontId="42" fillId="0" borderId="0" xfId="0" applyFont="1">
      <alignment vertical="center"/>
    </xf>
    <xf numFmtId="0" fontId="42" fillId="11" borderId="3" xfId="0" applyFont="1" applyFill="1" applyBorder="1" applyAlignment="1">
      <alignment vertical="center" shrinkToFit="1"/>
    </xf>
    <xf numFmtId="177" fontId="42" fillId="11" borderId="3" xfId="0" applyNumberFormat="1" applyFont="1" applyFill="1" applyBorder="1">
      <alignment vertical="center"/>
    </xf>
    <xf numFmtId="0" fontId="42" fillId="11" borderId="10" xfId="0" applyFont="1" applyFill="1" applyBorder="1" applyAlignment="1">
      <alignment vertical="center" shrinkToFit="1"/>
    </xf>
    <xf numFmtId="177" fontId="42" fillId="11" borderId="10" xfId="0" applyNumberFormat="1" applyFont="1" applyFill="1" applyBorder="1">
      <alignment vertical="center"/>
    </xf>
    <xf numFmtId="0" fontId="42" fillId="9" borderId="68" xfId="0" applyFont="1" applyFill="1" applyBorder="1" applyAlignment="1">
      <alignment vertical="center" shrinkToFit="1"/>
    </xf>
    <xf numFmtId="177" fontId="42" fillId="9" borderId="68" xfId="0" applyNumberFormat="1" applyFont="1" applyFill="1" applyBorder="1">
      <alignment vertical="center"/>
    </xf>
  </cellXfs>
  <cellStyles count="4">
    <cellStyle name="桁区切り 2" xfId="1"/>
    <cellStyle name="標準" xfId="0" builtinId="0"/>
    <cellStyle name="標準 2" xfId="2"/>
    <cellStyle name="桁区切り" xfId="3" builtinId="6"/>
  </cellStyles>
  <tableStyles count="0" defaultTableStyle="TableStyleMedium2" defaultPivotStyle="PivotStyleLight16"/>
  <colors>
    <mruColors>
      <color rgb="FF000099"/>
      <color rgb="FF0000CC"/>
      <color rgb="FF0033CC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externalLink" Target="externalLinks/externalLink1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23</xdr:col>
      <xdr:colOff>19050</xdr:colOff>
      <xdr:row>47</xdr:row>
      <xdr:rowOff>37465</xdr:rowOff>
    </xdr:from>
    <xdr:to xmlns:xdr="http://schemas.openxmlformats.org/drawingml/2006/spreadsheetDrawing">
      <xdr:col>26</xdr:col>
      <xdr:colOff>171450</xdr:colOff>
      <xdr:row>49</xdr:row>
      <xdr:rowOff>66675</xdr:rowOff>
    </xdr:to>
    <xdr:sp macro="" textlink="">
      <xdr:nvSpPr>
        <xdr:cNvPr id="3" name="AutoShape 17"/>
        <xdr:cNvSpPr>
          <a:spLocks noChangeArrowheads="1"/>
        </xdr:cNvSpPr>
      </xdr:nvSpPr>
      <xdr:spPr>
        <a:xfrm>
          <a:off x="6762750" y="9232265"/>
          <a:ext cx="1038225" cy="257810"/>
        </a:xfrm>
        <a:prstGeom prst="rightArrow">
          <a:avLst>
            <a:gd name="adj1" fmla="val 67565"/>
            <a:gd name="adj2" fmla="val 83792"/>
          </a:avLst>
        </a:prstGeom>
        <a:gradFill rotWithShape="1">
          <a:gsLst>
            <a:gs pos="0">
              <a:srgbClr val="FFFFFF">
                <a:alpha val="78000"/>
              </a:srgbClr>
            </a:gs>
            <a:gs pos="100000">
              <a:srgbClr val="767676"/>
            </a:gs>
          </a:gsLst>
          <a:lin ang="5400000" scaled="1"/>
          <a:tileRect/>
        </a:gradFill>
        <a:ln w="6350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 xmlns:xdr="http://schemas.openxmlformats.org/drawingml/2006/spreadsheetDrawing">
      <xdr:col>7</xdr:col>
      <xdr:colOff>0</xdr:colOff>
      <xdr:row>47</xdr:row>
      <xdr:rowOff>37465</xdr:rowOff>
    </xdr:from>
    <xdr:to xmlns:xdr="http://schemas.openxmlformats.org/drawingml/2006/spreadsheetDrawing">
      <xdr:col>23</xdr:col>
      <xdr:colOff>19050</xdr:colOff>
      <xdr:row>49</xdr:row>
      <xdr:rowOff>57150</xdr:rowOff>
    </xdr:to>
    <xdr:sp macro="" textlink="">
      <xdr:nvSpPr>
        <xdr:cNvPr id="4" name="AutoShape 18" descr="右下がり対角線 (太)"/>
        <xdr:cNvSpPr>
          <a:spLocks noChangeArrowheads="1"/>
        </xdr:cNvSpPr>
      </xdr:nvSpPr>
      <xdr:spPr>
        <a:xfrm>
          <a:off x="1657350" y="9232265"/>
          <a:ext cx="5105400" cy="248285"/>
        </a:xfrm>
        <a:prstGeom prst="rightArrow">
          <a:avLst>
            <a:gd name="adj1" fmla="val 61111"/>
            <a:gd name="adj2" fmla="val 88912"/>
          </a:avLst>
        </a:prstGeom>
        <a:pattFill prst="wdDnDiag">
          <a:fgClr>
            <a:srgbClr val="FFFFFF">
              <a:alpha val="78038"/>
            </a:srgbClr>
          </a:fgClr>
          <a:bgClr>
            <a:srgbClr val="FFCC99">
              <a:alpha val="78038"/>
            </a:srgbClr>
          </a:bgClr>
        </a:pattFill>
        <a:ln w="6350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 xmlns:xdr="http://schemas.openxmlformats.org/drawingml/2006/spreadsheetDrawing">
      <xdr:col>2</xdr:col>
      <xdr:colOff>191135</xdr:colOff>
      <xdr:row>52</xdr:row>
      <xdr:rowOff>152400</xdr:rowOff>
    </xdr:from>
    <xdr:to xmlns:xdr="http://schemas.openxmlformats.org/drawingml/2006/spreadsheetDrawing">
      <xdr:col>23</xdr:col>
      <xdr:colOff>76200</xdr:colOff>
      <xdr:row>60</xdr:row>
      <xdr:rowOff>114935</xdr:rowOff>
    </xdr:to>
    <xdr:sp macro="" textlink="">
      <xdr:nvSpPr>
        <xdr:cNvPr id="5" name="Text Box 19"/>
        <xdr:cNvSpPr txBox="1">
          <a:spLocks noChangeArrowheads="1"/>
        </xdr:cNvSpPr>
      </xdr:nvSpPr>
      <xdr:spPr>
        <a:xfrm>
          <a:off x="505460" y="10137775"/>
          <a:ext cx="6314440" cy="1438910"/>
        </a:xfrm>
        <a:prstGeom prst="rect">
          <a:avLst/>
        </a:prstGeom>
        <a:solidFill>
          <a:srgbClr val="FFFFFF"/>
        </a:solidFill>
        <a:ln w="44450">
          <a:pattFill prst="lgConfetti">
            <a:fgClr>
              <a:srgbClr val="660066"/>
            </a:fgClr>
            <a:bgClr>
              <a:srgbClr val="FFFFFF"/>
            </a:bgClr>
          </a:pattFill>
          <a:miter lim="800000"/>
          <a:headEnd/>
          <a:tailEnd/>
        </a:ln>
      </xdr:spPr>
      <xdr:txBody>
        <a:bodyPr vertOverflow="clip" horzOverflow="overflow" wrap="square" lIns="27432" tIns="18288" rIns="0" bIns="0" anchor="t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□国民健康保険税の納税義務者は、世帯主です。</a:t>
          </a:r>
          <a:endParaRPr lang="ja-JP" altLang="en-US" sz="115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□世帯主が社会保険等に加入している場合は、擬制世帯主となります。</a:t>
          </a:r>
          <a:endParaRPr lang="ja-JP" altLang="en-US" sz="115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◆４０歳～６４歳までの方は、介護保険 ２号 被保険者に該当しますので、国保税で賦課徴収します。</a:t>
          </a:r>
          <a:endParaRPr lang="ja-JP" altLang="en-US" sz="115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　　◆満４０歳の誕生月から　（１月生まれの場合は、前の月）</a:t>
          </a:r>
          <a:endParaRPr lang="ja-JP" altLang="en-US" sz="115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　　◆６５歳未満、誕生月の前月まで　（１月生まれの場合は、前々月）</a:t>
          </a:r>
          <a:endParaRPr lang="ja-JP" altLang="en-US" sz="115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　　◇６５歳からは、介護１号被保険者になり、介護保険料として</a:t>
          </a:r>
          <a:r>
            <a:rPr lang="ja-JP" altLang="en-US" sz="1150" b="1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別納付</a:t>
          </a: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となります。</a:t>
          </a:r>
          <a:endParaRPr lang="ja-JP" altLang="en-US" sz="115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■国民健康保険に</a:t>
          </a:r>
          <a:r>
            <a:rPr lang="ja-JP" altLang="en-US" sz="1150" b="1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新規加入</a:t>
          </a: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　⇒　社会保険喪失・退職・転入・出生などは</a:t>
          </a:r>
          <a:r>
            <a:rPr lang="ja-JP" altLang="en-US" sz="1150" b="1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当月から</a:t>
          </a:r>
          <a:endParaRPr lang="ja-JP" altLang="en-US" sz="115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■国民健康保険を</a:t>
          </a:r>
          <a:r>
            <a:rPr lang="ja-JP" altLang="en-US" sz="1150" b="1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喪失</a:t>
          </a: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　⇒　社会保険等への加入・転出・死亡などは</a:t>
          </a:r>
          <a:r>
            <a:rPr lang="ja-JP" altLang="en-US" sz="1150" b="1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前月まで加入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 xmlns:xdr="http://schemas.openxmlformats.org/drawingml/2006/spreadsheetDrawing">
      <xdr:col>1</xdr:col>
      <xdr:colOff>247650</xdr:colOff>
      <xdr:row>38</xdr:row>
      <xdr:rowOff>152400</xdr:rowOff>
    </xdr:from>
    <xdr:to xmlns:xdr="http://schemas.openxmlformats.org/drawingml/2006/spreadsheetDrawing">
      <xdr:col>9</xdr:col>
      <xdr:colOff>75565</xdr:colOff>
      <xdr:row>40</xdr:row>
      <xdr:rowOff>132715</xdr:rowOff>
    </xdr:to>
    <xdr:sp macro="" textlink="">
      <xdr:nvSpPr>
        <xdr:cNvPr id="6" name="WordArt 20"/>
        <xdr:cNvSpPr>
          <a:spLocks noChangeArrowheads="1" noChangeShapeType="1" noTextEdit="1"/>
        </xdr:cNvSpPr>
      </xdr:nvSpPr>
      <xdr:spPr>
        <a:xfrm>
          <a:off x="285750" y="7648575"/>
          <a:ext cx="2037715" cy="294640"/>
        </a:xfrm>
        <a:prstGeom prst="rect">
          <a:avLst/>
        </a:prstGeom>
      </xdr:spPr>
      <xdr:txBody>
        <a:bodyPr vertOverflow="overflow" horzOverflow="overflow" wrap="none" fromWordArt="1">
          <a:prstTxWarp prst="textWave1">
            <a:avLst>
              <a:gd name="adj1" fmla="val 13005"/>
              <a:gd name="adj2" fmla="val 0"/>
            </a:avLst>
          </a:prstTxWarp>
        </a:bodyPr>
        <a:lstStyle/>
        <a:p>
          <a:pPr algn="ctr" rtl="0"/>
          <a:r>
            <a:rPr lang="ja-JP" altLang="en-US" sz="1800" kern="10" spc="0">
              <a:ln>
                <a:noFill/>
              </a:ln>
              <a:gradFill rotWithShape="0">
                <a:gsLst>
                  <a:gs pos="0">
                    <a:srgbClr val="9999FF">
                      <a:alpha val="99001"/>
                    </a:srgbClr>
                  </a:gs>
                  <a:gs pos="100000">
                    <a:srgbClr val="0000FF"/>
                  </a:gs>
                </a:gsLst>
                <a:lin ang="5400000" scaled="1"/>
                <a:tileRect/>
              </a:gradFill>
              <a:effectLst>
                <a:outerShdw dist="53882" dir="2700000" algn="ctr" rotWithShape="0">
                  <a:srgbClr val="C0C0C0">
                    <a:alpha val="80000"/>
                  </a:srgbClr>
                </a:outerShdw>
              </a:effectLst>
              <a:latin typeface="HGP創英角ﾎﾟｯﾌﾟ体"/>
              <a:ea typeface="HGP創英角ﾎﾟｯﾌﾟ体"/>
            </a:rPr>
            <a:t>納税は便利な口座振替で</a:t>
          </a:r>
          <a:r>
            <a:rPr lang="ja-JP" altLang="en-US" sz="1800" kern="10" spc="0">
              <a:ln>
                <a:noFill/>
              </a:ln>
              <a:gradFill rotWithShape="0">
                <a:gsLst>
                  <a:gs pos="0">
                    <a:srgbClr val="9999FF">
                      <a:alpha val="99001"/>
                    </a:srgbClr>
                  </a:gs>
                  <a:gs pos="100000">
                    <a:srgbClr val="0000FF"/>
                  </a:gs>
                </a:gsLst>
                <a:lin ang="5400000" scaled="1"/>
                <a:tileRect/>
              </a:gradFill>
              <a:effectLst>
                <a:outerShdw dist="53882" dir="2700000" algn="ctr" rotWithShape="0">
                  <a:srgbClr val="C0C0C0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！</a:t>
          </a:r>
          <a:endParaRPr lang="ja-JP" altLang="en-US" sz="1800" kern="10" spc="0">
            <a:ln>
              <a:noFill/>
            </a:ln>
            <a:gradFill rotWithShape="0">
              <a:gsLst>
                <a:gs pos="0">
                  <a:srgbClr val="9999FF">
                    <a:alpha val="99001"/>
                  </a:srgbClr>
                </a:gs>
                <a:gs pos="100000">
                  <a:srgbClr val="0000FF"/>
                </a:gs>
              </a:gsLst>
              <a:lin ang="5400000" scaled="1"/>
              <a:tileRect/>
            </a:gradFill>
            <a:effectLst>
              <a:outerShdw dist="53882" dir="2700000" algn="ctr" rotWithShape="0">
                <a:srgbClr val="C0C0C0">
                  <a:alpha val="80000"/>
                </a:srgbClr>
              </a:outerShdw>
            </a:effectLst>
            <a:latin typeface="HG創英ﾌﾟﾚｾﾞﾝｽEB"/>
            <a:ea typeface="HG創英ﾌﾟﾚｾﾞﾝｽEB"/>
          </a:endParaRPr>
        </a:p>
      </xdr:txBody>
    </xdr:sp>
    <xdr:clientData/>
  </xdr:twoCellAnchor>
  <xdr:twoCellAnchor>
    <xdr:from xmlns:xdr="http://schemas.openxmlformats.org/drawingml/2006/spreadsheetDrawing">
      <xdr:col>2</xdr:col>
      <xdr:colOff>161925</xdr:colOff>
      <xdr:row>40</xdr:row>
      <xdr:rowOff>152400</xdr:rowOff>
    </xdr:from>
    <xdr:to xmlns:xdr="http://schemas.openxmlformats.org/drawingml/2006/spreadsheetDrawing">
      <xdr:col>8</xdr:col>
      <xdr:colOff>160020</xdr:colOff>
      <xdr:row>42</xdr:row>
      <xdr:rowOff>18415</xdr:rowOff>
    </xdr:to>
    <xdr:sp macro="" textlink="">
      <xdr:nvSpPr>
        <xdr:cNvPr id="7" name="WordArt 21"/>
        <xdr:cNvSpPr>
          <a:spLocks noChangeArrowheads="1" noChangeShapeType="1" noTextEdit="1"/>
        </xdr:cNvSpPr>
      </xdr:nvSpPr>
      <xdr:spPr>
        <a:xfrm>
          <a:off x="476250" y="7962900"/>
          <a:ext cx="1636395" cy="335915"/>
        </a:xfrm>
        <a:prstGeom prst="rect">
          <a:avLst/>
        </a:prstGeom>
      </xdr:spPr>
      <xdr:txBody>
        <a:bodyPr vertOverflow="overflow" horzOverflow="overflow" wrap="none" fromWordArt="1">
          <a:prstTxWarp prst="textPlain">
            <a:avLst>
              <a:gd name="adj" fmla="val 50000"/>
            </a:avLst>
          </a:prstTxWarp>
        </a:bodyPr>
        <a:lstStyle/>
        <a:p>
          <a:pPr algn="l" rtl="0"/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申込は</a:t>
          </a:r>
          <a:r>
            <a:rPr lang="en-US" altLang="ja-JP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,</a:t>
          </a:r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七十七銀行</a:t>
          </a:r>
          <a:r>
            <a:rPr lang="en-US" altLang="ja-JP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,</a:t>
          </a:r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仙台</a:t>
          </a:r>
          <a:r>
            <a:rPr kumimoji="0" lang="ja-JP" altLang="en-US" sz="3600" b="1" i="0" u="none" strike="noStrike" kern="10" cap="none" spc="0" normalizeH="0" baseline="0" noProof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uLnTx/>
              <a:uFillTx/>
              <a:latin typeface="HG創英ﾌﾟﾚｾﾞﾝｽEB"/>
              <a:ea typeface="HG創英ﾌﾟﾚｾﾞﾝｽEB"/>
              <a:cs typeface="+mn-cs"/>
            </a:rPr>
            <a:t>銀行</a:t>
          </a:r>
          <a:r>
            <a:rPr kumimoji="0" lang="en-US" altLang="ja-JP" sz="3600" b="1" i="0" u="none" strike="noStrike" kern="10" cap="none" spc="0" normalizeH="0" baseline="0" noProof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uLnTx/>
              <a:uFillTx/>
              <a:latin typeface="HG創英ﾌﾟﾚｾﾞﾝｽEB"/>
              <a:ea typeface="HG創英ﾌﾟﾚｾﾞﾝｽEB"/>
              <a:cs typeface="+mn-cs"/>
            </a:rPr>
            <a:t>,</a:t>
          </a:r>
          <a:endParaRPr lang="en-US" altLang="ja-JP" sz="3600" b="1" kern="10" spc="0">
            <a:ln>
              <a:noFill/>
            </a:ln>
            <a:solidFill>
              <a:srgbClr val="0000FF"/>
            </a:solidFill>
            <a:effectLst>
              <a:outerShdw dist="45791" dir="2021404" algn="ctr" rotWithShape="0">
                <a:srgbClr val="B2B2B2">
                  <a:alpha val="80000"/>
                </a:srgbClr>
              </a:outerShdw>
            </a:effectLst>
            <a:latin typeface="HG創英ﾌﾟﾚｾﾞﾝｽEB"/>
            <a:ea typeface="HG創英ﾌﾟﾚｾﾞﾝｽEB"/>
          </a:endParaRPr>
        </a:p>
        <a:p>
          <a:pPr algn="l" rtl="0"/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ゆうちょ銀行</a:t>
          </a:r>
          <a:r>
            <a:rPr lang="en-US" altLang="ja-JP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,</a:t>
          </a:r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古信</a:t>
          </a:r>
          <a:r>
            <a:rPr lang="en-US" altLang="ja-JP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,</a:t>
          </a:r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石巻信金</a:t>
          </a:r>
          <a:r>
            <a:rPr lang="en-US" altLang="ja-JP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,</a:t>
          </a:r>
        </a:p>
        <a:p>
          <a:pPr algn="l" rtl="0"/>
          <a:r>
            <a:rPr lang="en-US" altLang="ja-JP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JA</a:t>
          </a:r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新みやぎ</a:t>
          </a:r>
          <a:r>
            <a:rPr lang="en-US" altLang="ja-JP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,JA</a:t>
          </a:r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いしのまきで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23</xdr:col>
      <xdr:colOff>31750</xdr:colOff>
      <xdr:row>47</xdr:row>
      <xdr:rowOff>100330</xdr:rowOff>
    </xdr:from>
    <xdr:to xmlns:xdr="http://schemas.openxmlformats.org/drawingml/2006/spreadsheetDrawing">
      <xdr:col>27</xdr:col>
      <xdr:colOff>13335</xdr:colOff>
      <xdr:row>49</xdr:row>
      <xdr:rowOff>94615</xdr:rowOff>
    </xdr:to>
    <xdr:sp macro="" textlink="">
      <xdr:nvSpPr>
        <xdr:cNvPr id="2" name="AutoShape 17"/>
        <xdr:cNvSpPr>
          <a:spLocks noChangeArrowheads="1"/>
        </xdr:cNvSpPr>
      </xdr:nvSpPr>
      <xdr:spPr>
        <a:xfrm>
          <a:off x="6775450" y="10682605"/>
          <a:ext cx="1038860" cy="375285"/>
        </a:xfrm>
        <a:prstGeom prst="rightArrow">
          <a:avLst>
            <a:gd name="adj1" fmla="val 67565"/>
            <a:gd name="adj2" fmla="val 83792"/>
          </a:avLst>
        </a:prstGeom>
        <a:gradFill rotWithShape="1">
          <a:gsLst>
            <a:gs pos="0">
              <a:srgbClr val="FFFFFF">
                <a:alpha val="78000"/>
              </a:srgbClr>
            </a:gs>
            <a:gs pos="100000">
              <a:srgbClr val="767676"/>
            </a:gs>
          </a:gsLst>
          <a:lin ang="5400000" scaled="1"/>
          <a:tileRect/>
        </a:gradFill>
        <a:ln w="6350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 xmlns:xdr="http://schemas.openxmlformats.org/drawingml/2006/spreadsheetDrawing">
      <xdr:col>6</xdr:col>
      <xdr:colOff>168275</xdr:colOff>
      <xdr:row>47</xdr:row>
      <xdr:rowOff>87630</xdr:rowOff>
    </xdr:from>
    <xdr:to xmlns:xdr="http://schemas.openxmlformats.org/drawingml/2006/spreadsheetDrawing">
      <xdr:col>23</xdr:col>
      <xdr:colOff>6350</xdr:colOff>
      <xdr:row>49</xdr:row>
      <xdr:rowOff>72390</xdr:rowOff>
    </xdr:to>
    <xdr:sp macro="" textlink="">
      <xdr:nvSpPr>
        <xdr:cNvPr id="3" name="AutoShape 18" descr="右下がり対角線 (太)"/>
        <xdr:cNvSpPr>
          <a:spLocks noChangeArrowheads="1"/>
        </xdr:cNvSpPr>
      </xdr:nvSpPr>
      <xdr:spPr>
        <a:xfrm>
          <a:off x="1644650" y="10669905"/>
          <a:ext cx="5105400" cy="365760"/>
        </a:xfrm>
        <a:prstGeom prst="rightArrow">
          <a:avLst>
            <a:gd name="adj1" fmla="val 61111"/>
            <a:gd name="adj2" fmla="val 88912"/>
          </a:avLst>
        </a:prstGeom>
        <a:pattFill prst="wdDnDiag">
          <a:fgClr>
            <a:srgbClr val="FFFFFF">
              <a:alpha val="78038"/>
            </a:srgbClr>
          </a:fgClr>
          <a:bgClr>
            <a:srgbClr val="FFCC99">
              <a:alpha val="78038"/>
            </a:srgbClr>
          </a:bgClr>
        </a:pattFill>
        <a:ln w="6350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 xmlns:xdr="http://schemas.openxmlformats.org/drawingml/2006/spreadsheetDrawing">
      <xdr:col>3</xdr:col>
      <xdr:colOff>59690</xdr:colOff>
      <xdr:row>52</xdr:row>
      <xdr:rowOff>182880</xdr:rowOff>
    </xdr:from>
    <xdr:to xmlns:xdr="http://schemas.openxmlformats.org/drawingml/2006/spreadsheetDrawing">
      <xdr:col>26</xdr:col>
      <xdr:colOff>76835</xdr:colOff>
      <xdr:row>61</xdr:row>
      <xdr:rowOff>34925</xdr:rowOff>
    </xdr:to>
    <xdr:sp macro="" textlink="">
      <xdr:nvSpPr>
        <xdr:cNvPr id="4" name="Text Box 19"/>
        <xdr:cNvSpPr txBox="1">
          <a:spLocks noChangeArrowheads="1"/>
        </xdr:cNvSpPr>
      </xdr:nvSpPr>
      <xdr:spPr>
        <a:xfrm>
          <a:off x="650240" y="11717655"/>
          <a:ext cx="7056120" cy="1566545"/>
        </a:xfrm>
        <a:prstGeom prst="rect">
          <a:avLst/>
        </a:prstGeom>
        <a:solidFill>
          <a:srgbClr val="FFFFFF"/>
        </a:solidFill>
        <a:ln w="44450">
          <a:pattFill prst="lgConfetti">
            <a:fgClr>
              <a:srgbClr val="660066"/>
            </a:fgClr>
            <a:bgClr>
              <a:srgbClr val="FFFFFF"/>
            </a:bgClr>
          </a:pattFill>
          <a:miter lim="800000"/>
          <a:headEnd/>
          <a:tailEnd/>
        </a:ln>
      </xdr:spPr>
      <xdr:txBody>
        <a:bodyPr vertOverflow="clip" horzOverflow="overflow" wrap="square" lIns="27432" tIns="18288" rIns="0" bIns="0" anchor="t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□国民健康保険税の納税義務者は、世帯主です。</a:t>
          </a:r>
          <a:endParaRPr lang="ja-JP" altLang="en-US" sz="115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□世帯主が社会保険等に加入している場合は、擬制世帯主となります。</a:t>
          </a:r>
          <a:endParaRPr lang="ja-JP" altLang="en-US" sz="115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◆４０歳～６４歳までの方は、介護保険 ２号 被保険者に該当しますので、国保税で賦課徴収します。</a:t>
          </a:r>
          <a:endParaRPr lang="ja-JP" altLang="en-US" sz="115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　　◆満４０歳の誕生月から　（１月生まれの場合は、前の月）</a:t>
          </a:r>
          <a:endParaRPr lang="ja-JP" altLang="en-US" sz="115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　　◆６５歳未満、誕生月の前月まで　（１月生まれの場合は、前々月）</a:t>
          </a:r>
          <a:endParaRPr lang="ja-JP" altLang="en-US" sz="115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　　◇６５歳からは、介護１号被保険者になり、介護保険料として</a:t>
          </a:r>
          <a:r>
            <a:rPr lang="ja-JP" altLang="en-US" sz="1150" b="1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別納付</a:t>
          </a: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となります。</a:t>
          </a:r>
          <a:endParaRPr lang="ja-JP" altLang="en-US" sz="115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■国民健康保険に</a:t>
          </a:r>
          <a:r>
            <a:rPr lang="ja-JP" altLang="en-US" sz="1150" b="1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新規加入</a:t>
          </a: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　⇒　社会保険喪失・退職・転入・出生などは</a:t>
          </a:r>
          <a:r>
            <a:rPr lang="ja-JP" altLang="en-US" sz="1150" b="1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当月分から課税対象</a:t>
          </a:r>
          <a:endParaRPr lang="ja-JP" altLang="en-US" sz="115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■国民健康保険を</a:t>
          </a:r>
          <a:r>
            <a:rPr lang="ja-JP" altLang="en-US" sz="1150" b="1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喪失</a:t>
          </a:r>
          <a:r>
            <a:rPr lang="ja-JP" altLang="en-US" sz="11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　⇒　社会保険等への加入・転出・死亡などは</a:t>
          </a:r>
          <a:r>
            <a:rPr lang="ja-JP" altLang="en-US" sz="1150" b="1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前月分まで課税対象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 xmlns:xdr="http://schemas.openxmlformats.org/drawingml/2006/spreadsheetDrawing">
      <xdr:col>29</xdr:col>
      <xdr:colOff>38100</xdr:colOff>
      <xdr:row>22</xdr:row>
      <xdr:rowOff>142875</xdr:rowOff>
    </xdr:from>
    <xdr:to xmlns:xdr="http://schemas.openxmlformats.org/drawingml/2006/spreadsheetDrawing">
      <xdr:col>32</xdr:col>
      <xdr:colOff>190500</xdr:colOff>
      <xdr:row>26</xdr:row>
      <xdr:rowOff>124460</xdr:rowOff>
    </xdr:to>
    <xdr:sp macro="" textlink="">
      <xdr:nvSpPr>
        <xdr:cNvPr id="7" name="吹き出し: 円形 10"/>
        <xdr:cNvSpPr/>
      </xdr:nvSpPr>
      <xdr:spPr>
        <a:xfrm>
          <a:off x="8277225" y="4914900"/>
          <a:ext cx="2305050" cy="915035"/>
        </a:xfrm>
        <a:prstGeom prst="wedgeEllipseCallout">
          <a:avLst>
            <a:gd name="adj1" fmla="val -3749"/>
            <a:gd name="adj2" fmla="val -85351"/>
          </a:avLst>
        </a:prstGeom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ＭＳ Ｐゴシック"/>
              <a:cs typeface="+mn-cs"/>
            </a:rPr>
            <a:t>世帯主の区分と被保険者の人数を選択します。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ＭＳ Ｐゴシック"/>
            <a:cs typeface="+mn-cs"/>
          </a:endParaRPr>
        </a:p>
      </xdr:txBody>
    </xdr:sp>
    <xdr:clientData/>
  </xdr:twoCellAnchor>
  <xdr:twoCellAnchor>
    <xdr:from xmlns:xdr="http://schemas.openxmlformats.org/drawingml/2006/spreadsheetDrawing">
      <xdr:col>31</xdr:col>
      <xdr:colOff>85725</xdr:colOff>
      <xdr:row>25</xdr:row>
      <xdr:rowOff>172085</xdr:rowOff>
    </xdr:from>
    <xdr:to xmlns:xdr="http://schemas.openxmlformats.org/drawingml/2006/spreadsheetDrawing">
      <xdr:col>33</xdr:col>
      <xdr:colOff>1209675</xdr:colOff>
      <xdr:row>30</xdr:row>
      <xdr:rowOff>227965</xdr:rowOff>
    </xdr:to>
    <xdr:sp macro="" textlink="">
      <xdr:nvSpPr>
        <xdr:cNvPr id="8" name="吹き出し: 円形 11"/>
        <xdr:cNvSpPr/>
      </xdr:nvSpPr>
      <xdr:spPr>
        <a:xfrm>
          <a:off x="9658350" y="5639435"/>
          <a:ext cx="2762250" cy="1256030"/>
        </a:xfrm>
        <a:prstGeom prst="wedgeEllipseCallout">
          <a:avLst>
            <a:gd name="adj1" fmla="val -2436"/>
            <a:gd name="adj2" fmla="val -135706"/>
          </a:avLst>
        </a:prstGeom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ＭＳ Ｐゴシック"/>
              <a:cs typeface="+mn-cs"/>
            </a:rPr>
            <a:t>該当する所得欄に入力してください。（所得がわからない場合は所得の速算表をご活用ください。）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ＭＳ Ｐゴシック"/>
            <a:cs typeface="+mn-cs"/>
          </a:endParaRPr>
        </a:p>
      </xdr:txBody>
    </xdr:sp>
    <xdr:clientData/>
  </xdr:twoCellAnchor>
  <xdr:twoCellAnchor>
    <xdr:from xmlns:xdr="http://schemas.openxmlformats.org/drawingml/2006/spreadsheetDrawing">
      <xdr:col>33</xdr:col>
      <xdr:colOff>618490</xdr:colOff>
      <xdr:row>23</xdr:row>
      <xdr:rowOff>38100</xdr:rowOff>
    </xdr:from>
    <xdr:to xmlns:xdr="http://schemas.openxmlformats.org/drawingml/2006/spreadsheetDrawing">
      <xdr:col>37</xdr:col>
      <xdr:colOff>38100</xdr:colOff>
      <xdr:row>27</xdr:row>
      <xdr:rowOff>38100</xdr:rowOff>
    </xdr:to>
    <xdr:sp macro="" textlink="">
      <xdr:nvSpPr>
        <xdr:cNvPr id="9" name="吹き出し: 円形 12"/>
        <xdr:cNvSpPr/>
      </xdr:nvSpPr>
      <xdr:spPr>
        <a:xfrm>
          <a:off x="11829415" y="5029200"/>
          <a:ext cx="2553335" cy="952500"/>
        </a:xfrm>
        <a:prstGeom prst="wedgeEllipseCallout">
          <a:avLst>
            <a:gd name="adj1" fmla="val -13223"/>
            <a:gd name="adj2" fmla="val -96351"/>
          </a:avLst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対象の方の生年月日を入力してください。（昭和３０年１月１日の場合→</a:t>
          </a:r>
          <a:r>
            <a:rPr kumimoji="1" lang="en-US" altLang="ja-JP" sz="1100"/>
            <a:t>S30.1.1</a:t>
          </a:r>
          <a:r>
            <a:rPr kumimoji="1" lang="ja-JP" altLang="en-US" sz="1100"/>
            <a:t>）</a:t>
          </a:r>
          <a:endParaRPr kumimoji="1" lang="en-US" altLang="ja-JP" sz="1100"/>
        </a:p>
        <a:p>
          <a:pPr algn="l"/>
          <a:endParaRPr kumimoji="1" lang="en-US" altLang="ja-JP" sz="1100"/>
        </a:p>
      </xdr:txBody>
    </xdr:sp>
    <xdr:clientData/>
  </xdr:twoCellAnchor>
  <xdr:twoCellAnchor>
    <xdr:from xmlns:xdr="http://schemas.openxmlformats.org/drawingml/2006/spreadsheetDrawing">
      <xdr:col>1</xdr:col>
      <xdr:colOff>247650</xdr:colOff>
      <xdr:row>38</xdr:row>
      <xdr:rowOff>190500</xdr:rowOff>
    </xdr:from>
    <xdr:to xmlns:xdr="http://schemas.openxmlformats.org/drawingml/2006/spreadsheetDrawing">
      <xdr:col>9</xdr:col>
      <xdr:colOff>47625</xdr:colOff>
      <xdr:row>40</xdr:row>
      <xdr:rowOff>73025</xdr:rowOff>
    </xdr:to>
    <xdr:sp macro="" textlink="">
      <xdr:nvSpPr>
        <xdr:cNvPr id="13" name="WordArt 13"/>
        <xdr:cNvSpPr>
          <a:spLocks noChangeArrowheads="1" noChangeShapeType="1" noTextEdit="1"/>
        </xdr:cNvSpPr>
      </xdr:nvSpPr>
      <xdr:spPr>
        <a:xfrm>
          <a:off x="285750" y="8610600"/>
          <a:ext cx="2009775" cy="339725"/>
        </a:xfrm>
        <a:prstGeom prst="rect">
          <a:avLst/>
        </a:prstGeom>
      </xdr:spPr>
      <xdr:txBody>
        <a:bodyPr vertOverflow="overflow" horzOverflow="overflow" wrap="none" fromWordArt="1">
          <a:prstTxWarp prst="textWave1">
            <a:avLst>
              <a:gd name="adj1" fmla="val 13005"/>
              <a:gd name="adj2" fmla="val 0"/>
            </a:avLst>
          </a:prstTxWarp>
        </a:bodyPr>
        <a:lstStyle/>
        <a:p>
          <a:pPr algn="ctr" rtl="0"/>
          <a:r>
            <a:rPr lang="ja-JP" altLang="en-US" sz="1800" kern="10" spc="0">
              <a:ln>
                <a:noFill/>
              </a:ln>
              <a:gradFill rotWithShape="0">
                <a:gsLst>
                  <a:gs pos="0">
                    <a:srgbClr val="9999FF">
                      <a:alpha val="99001"/>
                    </a:srgbClr>
                  </a:gs>
                  <a:gs pos="100000">
                    <a:srgbClr val="0000FF"/>
                  </a:gs>
                </a:gsLst>
                <a:lin ang="5400000" scaled="1"/>
                <a:tileRect/>
              </a:gradFill>
              <a:effectLst>
                <a:outerShdw dist="53882" dir="2700000" algn="ctr" rotWithShape="0">
                  <a:srgbClr val="C0C0C0">
                    <a:alpha val="80000"/>
                  </a:srgbClr>
                </a:outerShdw>
              </a:effectLst>
              <a:latin typeface="HGP創英角ﾎﾟｯﾌﾟ体"/>
              <a:ea typeface="HGP創英角ﾎﾟｯﾌﾟ体"/>
            </a:rPr>
            <a:t>納税は便利な口座振替で</a:t>
          </a:r>
          <a:r>
            <a:rPr lang="ja-JP" altLang="en-US" sz="1800" kern="10" spc="0">
              <a:ln>
                <a:noFill/>
              </a:ln>
              <a:gradFill rotWithShape="0">
                <a:gsLst>
                  <a:gs pos="0">
                    <a:srgbClr val="9999FF">
                      <a:alpha val="99001"/>
                    </a:srgbClr>
                  </a:gs>
                  <a:gs pos="100000">
                    <a:srgbClr val="0000FF"/>
                  </a:gs>
                </a:gsLst>
                <a:lin ang="5400000" scaled="1"/>
                <a:tileRect/>
              </a:gradFill>
              <a:effectLst>
                <a:outerShdw dist="53882" dir="2700000" algn="ctr" rotWithShape="0">
                  <a:srgbClr val="C0C0C0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！</a:t>
          </a:r>
          <a:endParaRPr lang="ja-JP" altLang="en-US" sz="1800" kern="10" spc="0">
            <a:ln>
              <a:noFill/>
            </a:ln>
            <a:gradFill rotWithShape="0">
              <a:gsLst>
                <a:gs pos="0">
                  <a:srgbClr val="9999FF">
                    <a:alpha val="99001"/>
                  </a:srgbClr>
                </a:gs>
                <a:gs pos="100000">
                  <a:srgbClr val="0000FF"/>
                </a:gs>
              </a:gsLst>
              <a:lin ang="5400000" scaled="1"/>
              <a:tileRect/>
            </a:gradFill>
            <a:effectLst>
              <a:outerShdw dist="53882" dir="2700000" algn="ctr" rotWithShape="0">
                <a:srgbClr val="C0C0C0">
                  <a:alpha val="80000"/>
                </a:srgbClr>
              </a:outerShdw>
            </a:effectLst>
            <a:latin typeface="HG創英ﾌﾟﾚｾﾞﾝｽEB"/>
            <a:ea typeface="HG創英ﾌﾟﾚｾﾞﾝｽEB"/>
          </a:endParaRPr>
        </a:p>
      </xdr:txBody>
    </xdr:sp>
    <xdr:clientData/>
  </xdr:twoCellAnchor>
  <xdr:twoCellAnchor>
    <xdr:from xmlns:xdr="http://schemas.openxmlformats.org/drawingml/2006/spreadsheetDrawing">
      <xdr:col>2</xdr:col>
      <xdr:colOff>161925</xdr:colOff>
      <xdr:row>40</xdr:row>
      <xdr:rowOff>106680</xdr:rowOff>
    </xdr:from>
    <xdr:to xmlns:xdr="http://schemas.openxmlformats.org/drawingml/2006/spreadsheetDrawing">
      <xdr:col>8</xdr:col>
      <xdr:colOff>160020</xdr:colOff>
      <xdr:row>42</xdr:row>
      <xdr:rowOff>18415</xdr:rowOff>
    </xdr:to>
    <xdr:sp macro="" textlink="">
      <xdr:nvSpPr>
        <xdr:cNvPr id="14" name="WordArt 14"/>
        <xdr:cNvSpPr>
          <a:spLocks noChangeArrowheads="1" noChangeShapeType="1" noTextEdit="1"/>
        </xdr:cNvSpPr>
      </xdr:nvSpPr>
      <xdr:spPr>
        <a:xfrm>
          <a:off x="476250" y="8983980"/>
          <a:ext cx="1636395" cy="511810"/>
        </a:xfrm>
        <a:prstGeom prst="rect">
          <a:avLst/>
        </a:prstGeom>
      </xdr:spPr>
      <xdr:txBody>
        <a:bodyPr vertOverflow="overflow" horzOverflow="overflow" wrap="none" fromWordArt="1">
          <a:prstTxWarp prst="textPlain">
            <a:avLst>
              <a:gd name="adj" fmla="val 50000"/>
            </a:avLst>
          </a:prstTxWarp>
        </a:bodyPr>
        <a:lstStyle/>
        <a:p>
          <a:pPr algn="l" rtl="0"/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申込は</a:t>
          </a:r>
          <a:r>
            <a:rPr lang="en-US" altLang="ja-JP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,</a:t>
          </a:r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七十七銀行</a:t>
          </a:r>
          <a:r>
            <a:rPr lang="en-US" altLang="ja-JP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,</a:t>
          </a:r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仙台</a:t>
          </a:r>
          <a:r>
            <a:rPr kumimoji="0" lang="ja-JP" altLang="en-US" sz="3600" b="1" i="0" u="none" strike="noStrike" kern="10" cap="none" spc="0" normalizeH="0" baseline="0" noProof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uLnTx/>
              <a:uFillTx/>
              <a:latin typeface="HG創英ﾌﾟﾚｾﾞﾝｽEB"/>
              <a:ea typeface="HG創英ﾌﾟﾚｾﾞﾝｽEB"/>
              <a:cs typeface="+mn-cs"/>
            </a:rPr>
            <a:t>銀行</a:t>
          </a:r>
          <a:r>
            <a:rPr kumimoji="0" lang="en-US" altLang="ja-JP" sz="3600" b="1" i="0" u="none" strike="noStrike" kern="10" cap="none" spc="0" normalizeH="0" baseline="0" noProof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uLnTx/>
              <a:uFillTx/>
              <a:latin typeface="HG創英ﾌﾟﾚｾﾞﾝｽEB"/>
              <a:ea typeface="HG創英ﾌﾟﾚｾﾞﾝｽEB"/>
              <a:cs typeface="+mn-cs"/>
            </a:rPr>
            <a:t>,</a:t>
          </a:r>
          <a:endParaRPr lang="en-US" altLang="ja-JP" sz="3600" b="1" kern="10" spc="0">
            <a:ln>
              <a:noFill/>
            </a:ln>
            <a:solidFill>
              <a:srgbClr val="0000FF"/>
            </a:solidFill>
            <a:effectLst>
              <a:outerShdw dist="45791" dir="2021404" algn="ctr" rotWithShape="0">
                <a:srgbClr val="B2B2B2">
                  <a:alpha val="80000"/>
                </a:srgbClr>
              </a:outerShdw>
            </a:effectLst>
            <a:latin typeface="HG創英ﾌﾟﾚｾﾞﾝｽEB"/>
            <a:ea typeface="HG創英ﾌﾟﾚｾﾞﾝｽEB"/>
          </a:endParaRPr>
        </a:p>
        <a:p>
          <a:pPr algn="l" rtl="0"/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ゆうちょ銀行</a:t>
          </a:r>
          <a:r>
            <a:rPr lang="en-US" altLang="ja-JP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,</a:t>
          </a:r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古信</a:t>
          </a:r>
          <a:r>
            <a:rPr lang="en-US" altLang="ja-JP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,</a:t>
          </a:r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石巻信金</a:t>
          </a:r>
          <a:r>
            <a:rPr lang="en-US" altLang="ja-JP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,</a:t>
          </a:r>
          <a:endParaRPr lang="en-US" altLang="ja-JP" sz="3600" b="1" kern="10" spc="0">
            <a:ln>
              <a:noFill/>
            </a:ln>
            <a:solidFill>
              <a:srgbClr val="0000FF"/>
            </a:solidFill>
            <a:effectLst>
              <a:outerShdw dist="45791" dir="2021404" algn="ctr" rotWithShape="0">
                <a:srgbClr val="B2B2B2">
                  <a:alpha val="80000"/>
                </a:srgbClr>
              </a:outerShdw>
            </a:effectLst>
            <a:latin typeface="HG創英ﾌﾟﾚｾﾞﾝｽEB"/>
            <a:ea typeface="HG創英ﾌﾟﾚｾﾞﾝｽEB"/>
          </a:endParaRPr>
        </a:p>
        <a:p>
          <a:pPr algn="l" rtl="0"/>
          <a:r>
            <a:rPr lang="en-US" altLang="ja-JP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JA</a:t>
          </a:r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新みやぎ</a:t>
          </a:r>
          <a:r>
            <a:rPr lang="en-US" altLang="ja-JP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,JA</a:t>
          </a:r>
          <a:r>
            <a:rPr lang="ja-JP" altLang="en-US" sz="3600" b="1" kern="10" spc="0">
              <a:ln>
                <a:noFill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HG創英ﾌﾟﾚｾﾞﾝｽEB"/>
              <a:ea typeface="HG創英ﾌﾟﾚｾﾞﾝｽEB"/>
            </a:rPr>
            <a:t>いしのまきで</a:t>
          </a:r>
          <a:endParaRPr lang="ja-JP" altLang="en-US" sz="3600" b="1" kern="10" spc="0">
            <a:ln>
              <a:noFill/>
            </a:ln>
            <a:solidFill>
              <a:srgbClr val="0000FF"/>
            </a:solidFill>
            <a:effectLst>
              <a:outerShdw dist="45791" dir="2021404" algn="ctr" rotWithShape="0">
                <a:srgbClr val="B2B2B2">
                  <a:alpha val="80000"/>
                </a:srgbClr>
              </a:outerShdw>
            </a:effectLst>
            <a:latin typeface="HG創英ﾌﾟﾚｾﾞﾝｽEB"/>
            <a:ea typeface="HG創英ﾌﾟﾚｾﾞﾝｽEB"/>
          </a:endParaRPr>
        </a:p>
      </xdr:txBody>
    </xdr:sp>
    <xdr:clientData/>
  </xdr:twoCellAnchor>
</xdr:wsDr>
</file>

<file path=xl/externalLinks/_rels/externalLink1.xml.rels><?xml version="1.0" encoding="UTF-8"?><Relationships xmlns="http://schemas.openxmlformats.org/package/2006/relationships"><Relationship Id="rId1" Type="http://schemas.openxmlformats.org/officeDocument/2006/relationships/externalLinkPath" Target="file:///C:\Users\U0619\Desktop\&#65330;8&#22269;&#20445;&#31246;&#35430;&#31639;&#34920;.xlsx" TargetMode="External" 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試算表"/>
      <sheetName val="試算表 (計算用)"/>
      <sheetName val="試算表計算用DB"/>
      <sheetName val="仮算定額計算表"/>
    </sheetNames>
    <sheetDataSet>
      <sheetData sheetId="0"/>
      <sheetData sheetId="1"/>
      <sheetData sheetId="2">
        <row r="2">
          <cell r="B2">
            <v>34000</v>
          </cell>
          <cell r="C2">
            <v>23000</v>
          </cell>
        </row>
        <row r="3">
          <cell r="B3">
            <v>13000</v>
          </cell>
          <cell r="C3">
            <v>9000</v>
          </cell>
        </row>
        <row r="4">
          <cell r="B4">
            <v>13000</v>
          </cell>
          <cell r="C4">
            <v>7000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Relationship Id="rId2" Type="http://schemas.openxmlformats.org/officeDocument/2006/relationships/drawing" Target="../drawings/drawing2.xml" /><Relationship Id="rId3" Type="http://schemas.openxmlformats.org/officeDocument/2006/relationships/vmlDrawing" Target="../drawings/vmlDrawing1.vml" /><Relationship Id="rId4" Type="http://schemas.openxmlformats.org/officeDocument/2006/relationships/comments" Target="../comments1.xml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1:AM53"/>
  <sheetViews>
    <sheetView tabSelected="1" topLeftCell="A4" zoomScaleSheetLayoutView="100" workbookViewId="0">
      <selection activeCell="AE20" sqref="AE20"/>
    </sheetView>
  </sheetViews>
  <sheetFormatPr defaultRowHeight="13.5"/>
  <cols>
    <col min="1" max="1" width="0.5" style="1" customWidth="1"/>
    <col min="2" max="3" width="3.625" style="1" customWidth="1"/>
    <col min="4" max="6" width="3.875" style="1" customWidth="1"/>
    <col min="7" max="7" width="2.375" style="1" customWidth="1"/>
    <col min="8" max="9" width="3.875" style="1" customWidth="1"/>
    <col min="10" max="10" width="6.125" style="1" customWidth="1"/>
    <col min="11" max="11" width="4.125" style="1" customWidth="1"/>
    <col min="12" max="14" width="3.875" style="1" customWidth="1"/>
    <col min="15" max="15" width="3" style="1" customWidth="1"/>
    <col min="16" max="16" width="3.875" style="1" customWidth="1"/>
    <col min="17" max="17" width="2.25" style="1" customWidth="1"/>
    <col min="18" max="19" width="3.875" style="1" customWidth="1"/>
    <col min="20" max="20" width="4" style="1" customWidth="1"/>
    <col min="21" max="22" width="3.875" style="1" customWidth="1"/>
    <col min="23" max="23" width="8.5" style="1" customWidth="1"/>
    <col min="24" max="26" width="3.875" style="1" customWidth="1"/>
    <col min="27" max="27" width="2.25" style="1" customWidth="1"/>
    <col min="28" max="28" width="2.625" style="1" customWidth="1"/>
    <col min="29" max="29" width="3.125" style="2" customWidth="1"/>
    <col min="30" max="44" width="3.625" style="1" customWidth="1"/>
    <col min="45" max="256" width="9" style="1" customWidth="1"/>
    <col min="257" max="257" width="0.5" style="1" customWidth="1"/>
    <col min="258" max="259" width="3.625" style="1" customWidth="1"/>
    <col min="260" max="283" width="3.875" style="1" customWidth="1"/>
    <col min="284" max="284" width="2.625" style="1" customWidth="1"/>
    <col min="285" max="285" width="3.125" style="1" customWidth="1"/>
    <col min="286" max="300" width="3.625" style="1" customWidth="1"/>
    <col min="301" max="512" width="9" style="1" customWidth="1"/>
    <col min="513" max="513" width="0.5" style="1" customWidth="1"/>
    <col min="514" max="515" width="3.625" style="1" customWidth="1"/>
    <col min="516" max="539" width="3.875" style="1" customWidth="1"/>
    <col min="540" max="540" width="2.625" style="1" customWidth="1"/>
    <col min="541" max="541" width="3.125" style="1" customWidth="1"/>
    <col min="542" max="556" width="3.625" style="1" customWidth="1"/>
    <col min="557" max="768" width="9" style="1" customWidth="1"/>
    <col min="769" max="769" width="0.5" style="1" customWidth="1"/>
    <col min="770" max="771" width="3.625" style="1" customWidth="1"/>
    <col min="772" max="795" width="3.875" style="1" customWidth="1"/>
    <col min="796" max="796" width="2.625" style="1" customWidth="1"/>
    <col min="797" max="797" width="3.125" style="1" customWidth="1"/>
    <col min="798" max="812" width="3.625" style="1" customWidth="1"/>
    <col min="813" max="1024" width="9" style="1" customWidth="1"/>
    <col min="1025" max="1025" width="0.5" style="1" customWidth="1"/>
    <col min="1026" max="1027" width="3.625" style="1" customWidth="1"/>
    <col min="1028" max="1051" width="3.875" style="1" customWidth="1"/>
    <col min="1052" max="1052" width="2.625" style="1" customWidth="1"/>
    <col min="1053" max="1053" width="3.125" style="1" customWidth="1"/>
    <col min="1054" max="1068" width="3.625" style="1" customWidth="1"/>
    <col min="1069" max="1280" width="9" style="1" customWidth="1"/>
    <col min="1281" max="1281" width="0.5" style="1" customWidth="1"/>
    <col min="1282" max="1283" width="3.625" style="1" customWidth="1"/>
    <col min="1284" max="1307" width="3.875" style="1" customWidth="1"/>
    <col min="1308" max="1308" width="2.625" style="1" customWidth="1"/>
    <col min="1309" max="1309" width="3.125" style="1" customWidth="1"/>
    <col min="1310" max="1324" width="3.625" style="1" customWidth="1"/>
    <col min="1325" max="1536" width="9" style="1" customWidth="1"/>
    <col min="1537" max="1537" width="0.5" style="1" customWidth="1"/>
    <col min="1538" max="1539" width="3.625" style="1" customWidth="1"/>
    <col min="1540" max="1563" width="3.875" style="1" customWidth="1"/>
    <col min="1564" max="1564" width="2.625" style="1" customWidth="1"/>
    <col min="1565" max="1565" width="3.125" style="1" customWidth="1"/>
    <col min="1566" max="1580" width="3.625" style="1" customWidth="1"/>
    <col min="1581" max="1792" width="9" style="1" customWidth="1"/>
    <col min="1793" max="1793" width="0.5" style="1" customWidth="1"/>
    <col min="1794" max="1795" width="3.625" style="1" customWidth="1"/>
    <col min="1796" max="1819" width="3.875" style="1" customWidth="1"/>
    <col min="1820" max="1820" width="2.625" style="1" customWidth="1"/>
    <col min="1821" max="1821" width="3.125" style="1" customWidth="1"/>
    <col min="1822" max="1836" width="3.625" style="1" customWidth="1"/>
    <col min="1837" max="2048" width="9" style="1" customWidth="1"/>
    <col min="2049" max="2049" width="0.5" style="1" customWidth="1"/>
    <col min="2050" max="2051" width="3.625" style="1" customWidth="1"/>
    <col min="2052" max="2075" width="3.875" style="1" customWidth="1"/>
    <col min="2076" max="2076" width="2.625" style="1" customWidth="1"/>
    <col min="2077" max="2077" width="3.125" style="1" customWidth="1"/>
    <col min="2078" max="2092" width="3.625" style="1" customWidth="1"/>
    <col min="2093" max="2304" width="9" style="1" customWidth="1"/>
    <col min="2305" max="2305" width="0.5" style="1" customWidth="1"/>
    <col min="2306" max="2307" width="3.625" style="1" customWidth="1"/>
    <col min="2308" max="2331" width="3.875" style="1" customWidth="1"/>
    <col min="2332" max="2332" width="2.625" style="1" customWidth="1"/>
    <col min="2333" max="2333" width="3.125" style="1" customWidth="1"/>
    <col min="2334" max="2348" width="3.625" style="1" customWidth="1"/>
    <col min="2349" max="2560" width="9" style="1" customWidth="1"/>
    <col min="2561" max="2561" width="0.5" style="1" customWidth="1"/>
    <col min="2562" max="2563" width="3.625" style="1" customWidth="1"/>
    <col min="2564" max="2587" width="3.875" style="1" customWidth="1"/>
    <col min="2588" max="2588" width="2.625" style="1" customWidth="1"/>
    <col min="2589" max="2589" width="3.125" style="1" customWidth="1"/>
    <col min="2590" max="2604" width="3.625" style="1" customWidth="1"/>
    <col min="2605" max="2816" width="9" style="1" customWidth="1"/>
    <col min="2817" max="2817" width="0.5" style="1" customWidth="1"/>
    <col min="2818" max="2819" width="3.625" style="1" customWidth="1"/>
    <col min="2820" max="2843" width="3.875" style="1" customWidth="1"/>
    <col min="2844" max="2844" width="2.625" style="1" customWidth="1"/>
    <col min="2845" max="2845" width="3.125" style="1" customWidth="1"/>
    <col min="2846" max="2860" width="3.625" style="1" customWidth="1"/>
    <col min="2861" max="3072" width="9" style="1" customWidth="1"/>
    <col min="3073" max="3073" width="0.5" style="1" customWidth="1"/>
    <col min="3074" max="3075" width="3.625" style="1" customWidth="1"/>
    <col min="3076" max="3099" width="3.875" style="1" customWidth="1"/>
    <col min="3100" max="3100" width="2.625" style="1" customWidth="1"/>
    <col min="3101" max="3101" width="3.125" style="1" customWidth="1"/>
    <col min="3102" max="3116" width="3.625" style="1" customWidth="1"/>
    <col min="3117" max="3328" width="9" style="1" customWidth="1"/>
    <col min="3329" max="3329" width="0.5" style="1" customWidth="1"/>
    <col min="3330" max="3331" width="3.625" style="1" customWidth="1"/>
    <col min="3332" max="3355" width="3.875" style="1" customWidth="1"/>
    <col min="3356" max="3356" width="2.625" style="1" customWidth="1"/>
    <col min="3357" max="3357" width="3.125" style="1" customWidth="1"/>
    <col min="3358" max="3372" width="3.625" style="1" customWidth="1"/>
    <col min="3373" max="3584" width="9" style="1" customWidth="1"/>
    <col min="3585" max="3585" width="0.5" style="1" customWidth="1"/>
    <col min="3586" max="3587" width="3.625" style="1" customWidth="1"/>
    <col min="3588" max="3611" width="3.875" style="1" customWidth="1"/>
    <col min="3612" max="3612" width="2.625" style="1" customWidth="1"/>
    <col min="3613" max="3613" width="3.125" style="1" customWidth="1"/>
    <col min="3614" max="3628" width="3.625" style="1" customWidth="1"/>
    <col min="3629" max="3840" width="9" style="1" customWidth="1"/>
    <col min="3841" max="3841" width="0.5" style="1" customWidth="1"/>
    <col min="3842" max="3843" width="3.625" style="1" customWidth="1"/>
    <col min="3844" max="3867" width="3.875" style="1" customWidth="1"/>
    <col min="3868" max="3868" width="2.625" style="1" customWidth="1"/>
    <col min="3869" max="3869" width="3.125" style="1" customWidth="1"/>
    <col min="3870" max="3884" width="3.625" style="1" customWidth="1"/>
    <col min="3885" max="4096" width="9" style="1" customWidth="1"/>
    <col min="4097" max="4097" width="0.5" style="1" customWidth="1"/>
    <col min="4098" max="4099" width="3.625" style="1" customWidth="1"/>
    <col min="4100" max="4123" width="3.875" style="1" customWidth="1"/>
    <col min="4124" max="4124" width="2.625" style="1" customWidth="1"/>
    <col min="4125" max="4125" width="3.125" style="1" customWidth="1"/>
    <col min="4126" max="4140" width="3.625" style="1" customWidth="1"/>
    <col min="4141" max="4352" width="9" style="1" customWidth="1"/>
    <col min="4353" max="4353" width="0.5" style="1" customWidth="1"/>
    <col min="4354" max="4355" width="3.625" style="1" customWidth="1"/>
    <col min="4356" max="4379" width="3.875" style="1" customWidth="1"/>
    <col min="4380" max="4380" width="2.625" style="1" customWidth="1"/>
    <col min="4381" max="4381" width="3.125" style="1" customWidth="1"/>
    <col min="4382" max="4396" width="3.625" style="1" customWidth="1"/>
    <col min="4397" max="4608" width="9" style="1" customWidth="1"/>
    <col min="4609" max="4609" width="0.5" style="1" customWidth="1"/>
    <col min="4610" max="4611" width="3.625" style="1" customWidth="1"/>
    <col min="4612" max="4635" width="3.875" style="1" customWidth="1"/>
    <col min="4636" max="4636" width="2.625" style="1" customWidth="1"/>
    <col min="4637" max="4637" width="3.125" style="1" customWidth="1"/>
    <col min="4638" max="4652" width="3.625" style="1" customWidth="1"/>
    <col min="4653" max="4864" width="9" style="1" customWidth="1"/>
    <col min="4865" max="4865" width="0.5" style="1" customWidth="1"/>
    <col min="4866" max="4867" width="3.625" style="1" customWidth="1"/>
    <col min="4868" max="4891" width="3.875" style="1" customWidth="1"/>
    <col min="4892" max="4892" width="2.625" style="1" customWidth="1"/>
    <col min="4893" max="4893" width="3.125" style="1" customWidth="1"/>
    <col min="4894" max="4908" width="3.625" style="1" customWidth="1"/>
    <col min="4909" max="5120" width="9" style="1" customWidth="1"/>
    <col min="5121" max="5121" width="0.5" style="1" customWidth="1"/>
    <col min="5122" max="5123" width="3.625" style="1" customWidth="1"/>
    <col min="5124" max="5147" width="3.875" style="1" customWidth="1"/>
    <col min="5148" max="5148" width="2.625" style="1" customWidth="1"/>
    <col min="5149" max="5149" width="3.125" style="1" customWidth="1"/>
    <col min="5150" max="5164" width="3.625" style="1" customWidth="1"/>
    <col min="5165" max="5376" width="9" style="1" customWidth="1"/>
    <col min="5377" max="5377" width="0.5" style="1" customWidth="1"/>
    <col min="5378" max="5379" width="3.625" style="1" customWidth="1"/>
    <col min="5380" max="5403" width="3.875" style="1" customWidth="1"/>
    <col min="5404" max="5404" width="2.625" style="1" customWidth="1"/>
    <col min="5405" max="5405" width="3.125" style="1" customWidth="1"/>
    <col min="5406" max="5420" width="3.625" style="1" customWidth="1"/>
    <col min="5421" max="5632" width="9" style="1" customWidth="1"/>
    <col min="5633" max="5633" width="0.5" style="1" customWidth="1"/>
    <col min="5634" max="5635" width="3.625" style="1" customWidth="1"/>
    <col min="5636" max="5659" width="3.875" style="1" customWidth="1"/>
    <col min="5660" max="5660" width="2.625" style="1" customWidth="1"/>
    <col min="5661" max="5661" width="3.125" style="1" customWidth="1"/>
    <col min="5662" max="5676" width="3.625" style="1" customWidth="1"/>
    <col min="5677" max="5888" width="9" style="1" customWidth="1"/>
    <col min="5889" max="5889" width="0.5" style="1" customWidth="1"/>
    <col min="5890" max="5891" width="3.625" style="1" customWidth="1"/>
    <col min="5892" max="5915" width="3.875" style="1" customWidth="1"/>
    <col min="5916" max="5916" width="2.625" style="1" customWidth="1"/>
    <col min="5917" max="5917" width="3.125" style="1" customWidth="1"/>
    <col min="5918" max="5932" width="3.625" style="1" customWidth="1"/>
    <col min="5933" max="6144" width="9" style="1" customWidth="1"/>
    <col min="6145" max="6145" width="0.5" style="1" customWidth="1"/>
    <col min="6146" max="6147" width="3.625" style="1" customWidth="1"/>
    <col min="6148" max="6171" width="3.875" style="1" customWidth="1"/>
    <col min="6172" max="6172" width="2.625" style="1" customWidth="1"/>
    <col min="6173" max="6173" width="3.125" style="1" customWidth="1"/>
    <col min="6174" max="6188" width="3.625" style="1" customWidth="1"/>
    <col min="6189" max="6400" width="9" style="1" customWidth="1"/>
    <col min="6401" max="6401" width="0.5" style="1" customWidth="1"/>
    <col min="6402" max="6403" width="3.625" style="1" customWidth="1"/>
    <col min="6404" max="6427" width="3.875" style="1" customWidth="1"/>
    <col min="6428" max="6428" width="2.625" style="1" customWidth="1"/>
    <col min="6429" max="6429" width="3.125" style="1" customWidth="1"/>
    <col min="6430" max="6444" width="3.625" style="1" customWidth="1"/>
    <col min="6445" max="6656" width="9" style="1" customWidth="1"/>
    <col min="6657" max="6657" width="0.5" style="1" customWidth="1"/>
    <col min="6658" max="6659" width="3.625" style="1" customWidth="1"/>
    <col min="6660" max="6683" width="3.875" style="1" customWidth="1"/>
    <col min="6684" max="6684" width="2.625" style="1" customWidth="1"/>
    <col min="6685" max="6685" width="3.125" style="1" customWidth="1"/>
    <col min="6686" max="6700" width="3.625" style="1" customWidth="1"/>
    <col min="6701" max="6912" width="9" style="1" customWidth="1"/>
    <col min="6913" max="6913" width="0.5" style="1" customWidth="1"/>
    <col min="6914" max="6915" width="3.625" style="1" customWidth="1"/>
    <col min="6916" max="6939" width="3.875" style="1" customWidth="1"/>
    <col min="6940" max="6940" width="2.625" style="1" customWidth="1"/>
    <col min="6941" max="6941" width="3.125" style="1" customWidth="1"/>
    <col min="6942" max="6956" width="3.625" style="1" customWidth="1"/>
    <col min="6957" max="7168" width="9" style="1" customWidth="1"/>
    <col min="7169" max="7169" width="0.5" style="1" customWidth="1"/>
    <col min="7170" max="7171" width="3.625" style="1" customWidth="1"/>
    <col min="7172" max="7195" width="3.875" style="1" customWidth="1"/>
    <col min="7196" max="7196" width="2.625" style="1" customWidth="1"/>
    <col min="7197" max="7197" width="3.125" style="1" customWidth="1"/>
    <col min="7198" max="7212" width="3.625" style="1" customWidth="1"/>
    <col min="7213" max="7424" width="9" style="1" customWidth="1"/>
    <col min="7425" max="7425" width="0.5" style="1" customWidth="1"/>
    <col min="7426" max="7427" width="3.625" style="1" customWidth="1"/>
    <col min="7428" max="7451" width="3.875" style="1" customWidth="1"/>
    <col min="7452" max="7452" width="2.625" style="1" customWidth="1"/>
    <col min="7453" max="7453" width="3.125" style="1" customWidth="1"/>
    <col min="7454" max="7468" width="3.625" style="1" customWidth="1"/>
    <col min="7469" max="7680" width="9" style="1" customWidth="1"/>
    <col min="7681" max="7681" width="0.5" style="1" customWidth="1"/>
    <col min="7682" max="7683" width="3.625" style="1" customWidth="1"/>
    <col min="7684" max="7707" width="3.875" style="1" customWidth="1"/>
    <col min="7708" max="7708" width="2.625" style="1" customWidth="1"/>
    <col min="7709" max="7709" width="3.125" style="1" customWidth="1"/>
    <col min="7710" max="7724" width="3.625" style="1" customWidth="1"/>
    <col min="7725" max="7936" width="9" style="1" customWidth="1"/>
    <col min="7937" max="7937" width="0.5" style="1" customWidth="1"/>
    <col min="7938" max="7939" width="3.625" style="1" customWidth="1"/>
    <col min="7940" max="7963" width="3.875" style="1" customWidth="1"/>
    <col min="7964" max="7964" width="2.625" style="1" customWidth="1"/>
    <col min="7965" max="7965" width="3.125" style="1" customWidth="1"/>
    <col min="7966" max="7980" width="3.625" style="1" customWidth="1"/>
    <col min="7981" max="8192" width="9" style="1" customWidth="1"/>
    <col min="8193" max="8193" width="0.5" style="1" customWidth="1"/>
    <col min="8194" max="8195" width="3.625" style="1" customWidth="1"/>
    <col min="8196" max="8219" width="3.875" style="1" customWidth="1"/>
    <col min="8220" max="8220" width="2.625" style="1" customWidth="1"/>
    <col min="8221" max="8221" width="3.125" style="1" customWidth="1"/>
    <col min="8222" max="8236" width="3.625" style="1" customWidth="1"/>
    <col min="8237" max="8448" width="9" style="1" customWidth="1"/>
    <col min="8449" max="8449" width="0.5" style="1" customWidth="1"/>
    <col min="8450" max="8451" width="3.625" style="1" customWidth="1"/>
    <col min="8452" max="8475" width="3.875" style="1" customWidth="1"/>
    <col min="8476" max="8476" width="2.625" style="1" customWidth="1"/>
    <col min="8477" max="8477" width="3.125" style="1" customWidth="1"/>
    <col min="8478" max="8492" width="3.625" style="1" customWidth="1"/>
    <col min="8493" max="8704" width="9" style="1" customWidth="1"/>
    <col min="8705" max="8705" width="0.5" style="1" customWidth="1"/>
    <col min="8706" max="8707" width="3.625" style="1" customWidth="1"/>
    <col min="8708" max="8731" width="3.875" style="1" customWidth="1"/>
    <col min="8732" max="8732" width="2.625" style="1" customWidth="1"/>
    <col min="8733" max="8733" width="3.125" style="1" customWidth="1"/>
    <col min="8734" max="8748" width="3.625" style="1" customWidth="1"/>
    <col min="8749" max="8960" width="9" style="1" customWidth="1"/>
    <col min="8961" max="8961" width="0.5" style="1" customWidth="1"/>
    <col min="8962" max="8963" width="3.625" style="1" customWidth="1"/>
    <col min="8964" max="8987" width="3.875" style="1" customWidth="1"/>
    <col min="8988" max="8988" width="2.625" style="1" customWidth="1"/>
    <col min="8989" max="8989" width="3.125" style="1" customWidth="1"/>
    <col min="8990" max="9004" width="3.625" style="1" customWidth="1"/>
    <col min="9005" max="9216" width="9" style="1" customWidth="1"/>
    <col min="9217" max="9217" width="0.5" style="1" customWidth="1"/>
    <col min="9218" max="9219" width="3.625" style="1" customWidth="1"/>
    <col min="9220" max="9243" width="3.875" style="1" customWidth="1"/>
    <col min="9244" max="9244" width="2.625" style="1" customWidth="1"/>
    <col min="9245" max="9245" width="3.125" style="1" customWidth="1"/>
    <col min="9246" max="9260" width="3.625" style="1" customWidth="1"/>
    <col min="9261" max="9472" width="9" style="1" customWidth="1"/>
    <col min="9473" max="9473" width="0.5" style="1" customWidth="1"/>
    <col min="9474" max="9475" width="3.625" style="1" customWidth="1"/>
    <col min="9476" max="9499" width="3.875" style="1" customWidth="1"/>
    <col min="9500" max="9500" width="2.625" style="1" customWidth="1"/>
    <col min="9501" max="9501" width="3.125" style="1" customWidth="1"/>
    <col min="9502" max="9516" width="3.625" style="1" customWidth="1"/>
    <col min="9517" max="9728" width="9" style="1" customWidth="1"/>
    <col min="9729" max="9729" width="0.5" style="1" customWidth="1"/>
    <col min="9730" max="9731" width="3.625" style="1" customWidth="1"/>
    <col min="9732" max="9755" width="3.875" style="1" customWidth="1"/>
    <col min="9756" max="9756" width="2.625" style="1" customWidth="1"/>
    <col min="9757" max="9757" width="3.125" style="1" customWidth="1"/>
    <col min="9758" max="9772" width="3.625" style="1" customWidth="1"/>
    <col min="9773" max="9984" width="9" style="1" customWidth="1"/>
    <col min="9985" max="9985" width="0.5" style="1" customWidth="1"/>
    <col min="9986" max="9987" width="3.625" style="1" customWidth="1"/>
    <col min="9988" max="10011" width="3.875" style="1" customWidth="1"/>
    <col min="10012" max="10012" width="2.625" style="1" customWidth="1"/>
    <col min="10013" max="10013" width="3.125" style="1" customWidth="1"/>
    <col min="10014" max="10028" width="3.625" style="1" customWidth="1"/>
    <col min="10029" max="10240" width="9" style="1" customWidth="1"/>
    <col min="10241" max="10241" width="0.5" style="1" customWidth="1"/>
    <col min="10242" max="10243" width="3.625" style="1" customWidth="1"/>
    <col min="10244" max="10267" width="3.875" style="1" customWidth="1"/>
    <col min="10268" max="10268" width="2.625" style="1" customWidth="1"/>
    <col min="10269" max="10269" width="3.125" style="1" customWidth="1"/>
    <col min="10270" max="10284" width="3.625" style="1" customWidth="1"/>
    <col min="10285" max="10496" width="9" style="1" customWidth="1"/>
    <col min="10497" max="10497" width="0.5" style="1" customWidth="1"/>
    <col min="10498" max="10499" width="3.625" style="1" customWidth="1"/>
    <col min="10500" max="10523" width="3.875" style="1" customWidth="1"/>
    <col min="10524" max="10524" width="2.625" style="1" customWidth="1"/>
    <col min="10525" max="10525" width="3.125" style="1" customWidth="1"/>
    <col min="10526" max="10540" width="3.625" style="1" customWidth="1"/>
    <col min="10541" max="10752" width="9" style="1" customWidth="1"/>
    <col min="10753" max="10753" width="0.5" style="1" customWidth="1"/>
    <col min="10754" max="10755" width="3.625" style="1" customWidth="1"/>
    <col min="10756" max="10779" width="3.875" style="1" customWidth="1"/>
    <col min="10780" max="10780" width="2.625" style="1" customWidth="1"/>
    <col min="10781" max="10781" width="3.125" style="1" customWidth="1"/>
    <col min="10782" max="10796" width="3.625" style="1" customWidth="1"/>
    <col min="10797" max="11008" width="9" style="1" customWidth="1"/>
    <col min="11009" max="11009" width="0.5" style="1" customWidth="1"/>
    <col min="11010" max="11011" width="3.625" style="1" customWidth="1"/>
    <col min="11012" max="11035" width="3.875" style="1" customWidth="1"/>
    <col min="11036" max="11036" width="2.625" style="1" customWidth="1"/>
    <col min="11037" max="11037" width="3.125" style="1" customWidth="1"/>
    <col min="11038" max="11052" width="3.625" style="1" customWidth="1"/>
    <col min="11053" max="11264" width="9" style="1" customWidth="1"/>
    <col min="11265" max="11265" width="0.5" style="1" customWidth="1"/>
    <col min="11266" max="11267" width="3.625" style="1" customWidth="1"/>
    <col min="11268" max="11291" width="3.875" style="1" customWidth="1"/>
    <col min="11292" max="11292" width="2.625" style="1" customWidth="1"/>
    <col min="11293" max="11293" width="3.125" style="1" customWidth="1"/>
    <col min="11294" max="11308" width="3.625" style="1" customWidth="1"/>
    <col min="11309" max="11520" width="9" style="1" customWidth="1"/>
    <col min="11521" max="11521" width="0.5" style="1" customWidth="1"/>
    <col min="11522" max="11523" width="3.625" style="1" customWidth="1"/>
    <col min="11524" max="11547" width="3.875" style="1" customWidth="1"/>
    <col min="11548" max="11548" width="2.625" style="1" customWidth="1"/>
    <col min="11549" max="11549" width="3.125" style="1" customWidth="1"/>
    <col min="11550" max="11564" width="3.625" style="1" customWidth="1"/>
    <col min="11565" max="11776" width="9" style="1" customWidth="1"/>
    <col min="11777" max="11777" width="0.5" style="1" customWidth="1"/>
    <col min="11778" max="11779" width="3.625" style="1" customWidth="1"/>
    <col min="11780" max="11803" width="3.875" style="1" customWidth="1"/>
    <col min="11804" max="11804" width="2.625" style="1" customWidth="1"/>
    <col min="11805" max="11805" width="3.125" style="1" customWidth="1"/>
    <col min="11806" max="11820" width="3.625" style="1" customWidth="1"/>
    <col min="11821" max="12032" width="9" style="1" customWidth="1"/>
    <col min="12033" max="12033" width="0.5" style="1" customWidth="1"/>
    <col min="12034" max="12035" width="3.625" style="1" customWidth="1"/>
    <col min="12036" max="12059" width="3.875" style="1" customWidth="1"/>
    <col min="12060" max="12060" width="2.625" style="1" customWidth="1"/>
    <col min="12061" max="12061" width="3.125" style="1" customWidth="1"/>
    <col min="12062" max="12076" width="3.625" style="1" customWidth="1"/>
    <col min="12077" max="12288" width="9" style="1" customWidth="1"/>
    <col min="12289" max="12289" width="0.5" style="1" customWidth="1"/>
    <col min="12290" max="12291" width="3.625" style="1" customWidth="1"/>
    <col min="12292" max="12315" width="3.875" style="1" customWidth="1"/>
    <col min="12316" max="12316" width="2.625" style="1" customWidth="1"/>
    <col min="12317" max="12317" width="3.125" style="1" customWidth="1"/>
    <col min="12318" max="12332" width="3.625" style="1" customWidth="1"/>
    <col min="12333" max="12544" width="9" style="1" customWidth="1"/>
    <col min="12545" max="12545" width="0.5" style="1" customWidth="1"/>
    <col min="12546" max="12547" width="3.625" style="1" customWidth="1"/>
    <col min="12548" max="12571" width="3.875" style="1" customWidth="1"/>
    <col min="12572" max="12572" width="2.625" style="1" customWidth="1"/>
    <col min="12573" max="12573" width="3.125" style="1" customWidth="1"/>
    <col min="12574" max="12588" width="3.625" style="1" customWidth="1"/>
    <col min="12589" max="12800" width="9" style="1" customWidth="1"/>
    <col min="12801" max="12801" width="0.5" style="1" customWidth="1"/>
    <col min="12802" max="12803" width="3.625" style="1" customWidth="1"/>
    <col min="12804" max="12827" width="3.875" style="1" customWidth="1"/>
    <col min="12828" max="12828" width="2.625" style="1" customWidth="1"/>
    <col min="12829" max="12829" width="3.125" style="1" customWidth="1"/>
    <col min="12830" max="12844" width="3.625" style="1" customWidth="1"/>
    <col min="12845" max="13056" width="9" style="1" customWidth="1"/>
    <col min="13057" max="13057" width="0.5" style="1" customWidth="1"/>
    <col min="13058" max="13059" width="3.625" style="1" customWidth="1"/>
    <col min="13060" max="13083" width="3.875" style="1" customWidth="1"/>
    <col min="13084" max="13084" width="2.625" style="1" customWidth="1"/>
    <col min="13085" max="13085" width="3.125" style="1" customWidth="1"/>
    <col min="13086" max="13100" width="3.625" style="1" customWidth="1"/>
    <col min="13101" max="13312" width="9" style="1" customWidth="1"/>
    <col min="13313" max="13313" width="0.5" style="1" customWidth="1"/>
    <col min="13314" max="13315" width="3.625" style="1" customWidth="1"/>
    <col min="13316" max="13339" width="3.875" style="1" customWidth="1"/>
    <col min="13340" max="13340" width="2.625" style="1" customWidth="1"/>
    <col min="13341" max="13341" width="3.125" style="1" customWidth="1"/>
    <col min="13342" max="13356" width="3.625" style="1" customWidth="1"/>
    <col min="13357" max="13568" width="9" style="1" customWidth="1"/>
    <col min="13569" max="13569" width="0.5" style="1" customWidth="1"/>
    <col min="13570" max="13571" width="3.625" style="1" customWidth="1"/>
    <col min="13572" max="13595" width="3.875" style="1" customWidth="1"/>
    <col min="13596" max="13596" width="2.625" style="1" customWidth="1"/>
    <col min="13597" max="13597" width="3.125" style="1" customWidth="1"/>
    <col min="13598" max="13612" width="3.625" style="1" customWidth="1"/>
    <col min="13613" max="13824" width="9" style="1" customWidth="1"/>
    <col min="13825" max="13825" width="0.5" style="1" customWidth="1"/>
    <col min="13826" max="13827" width="3.625" style="1" customWidth="1"/>
    <col min="13828" max="13851" width="3.875" style="1" customWidth="1"/>
    <col min="13852" max="13852" width="2.625" style="1" customWidth="1"/>
    <col min="13853" max="13853" width="3.125" style="1" customWidth="1"/>
    <col min="13854" max="13868" width="3.625" style="1" customWidth="1"/>
    <col min="13869" max="14080" width="9" style="1" customWidth="1"/>
    <col min="14081" max="14081" width="0.5" style="1" customWidth="1"/>
    <col min="14082" max="14083" width="3.625" style="1" customWidth="1"/>
    <col min="14084" max="14107" width="3.875" style="1" customWidth="1"/>
    <col min="14108" max="14108" width="2.625" style="1" customWidth="1"/>
    <col min="14109" max="14109" width="3.125" style="1" customWidth="1"/>
    <col min="14110" max="14124" width="3.625" style="1" customWidth="1"/>
    <col min="14125" max="14336" width="9" style="1" customWidth="1"/>
    <col min="14337" max="14337" width="0.5" style="1" customWidth="1"/>
    <col min="14338" max="14339" width="3.625" style="1" customWidth="1"/>
    <col min="14340" max="14363" width="3.875" style="1" customWidth="1"/>
    <col min="14364" max="14364" width="2.625" style="1" customWidth="1"/>
    <col min="14365" max="14365" width="3.125" style="1" customWidth="1"/>
    <col min="14366" max="14380" width="3.625" style="1" customWidth="1"/>
    <col min="14381" max="14592" width="9" style="1" customWidth="1"/>
    <col min="14593" max="14593" width="0.5" style="1" customWidth="1"/>
    <col min="14594" max="14595" width="3.625" style="1" customWidth="1"/>
    <col min="14596" max="14619" width="3.875" style="1" customWidth="1"/>
    <col min="14620" max="14620" width="2.625" style="1" customWidth="1"/>
    <col min="14621" max="14621" width="3.125" style="1" customWidth="1"/>
    <col min="14622" max="14636" width="3.625" style="1" customWidth="1"/>
    <col min="14637" max="14848" width="9" style="1" customWidth="1"/>
    <col min="14849" max="14849" width="0.5" style="1" customWidth="1"/>
    <col min="14850" max="14851" width="3.625" style="1" customWidth="1"/>
    <col min="14852" max="14875" width="3.875" style="1" customWidth="1"/>
    <col min="14876" max="14876" width="2.625" style="1" customWidth="1"/>
    <col min="14877" max="14877" width="3.125" style="1" customWidth="1"/>
    <col min="14878" max="14892" width="3.625" style="1" customWidth="1"/>
    <col min="14893" max="15104" width="9" style="1" customWidth="1"/>
    <col min="15105" max="15105" width="0.5" style="1" customWidth="1"/>
    <col min="15106" max="15107" width="3.625" style="1" customWidth="1"/>
    <col min="15108" max="15131" width="3.875" style="1" customWidth="1"/>
    <col min="15132" max="15132" width="2.625" style="1" customWidth="1"/>
    <col min="15133" max="15133" width="3.125" style="1" customWidth="1"/>
    <col min="15134" max="15148" width="3.625" style="1" customWidth="1"/>
    <col min="15149" max="15360" width="9" style="1" customWidth="1"/>
    <col min="15361" max="15361" width="0.5" style="1" customWidth="1"/>
    <col min="15362" max="15363" width="3.625" style="1" customWidth="1"/>
    <col min="15364" max="15387" width="3.875" style="1" customWidth="1"/>
    <col min="15388" max="15388" width="2.625" style="1" customWidth="1"/>
    <col min="15389" max="15389" width="3.125" style="1" customWidth="1"/>
    <col min="15390" max="15404" width="3.625" style="1" customWidth="1"/>
    <col min="15405" max="15616" width="9" style="1" customWidth="1"/>
    <col min="15617" max="15617" width="0.5" style="1" customWidth="1"/>
    <col min="15618" max="15619" width="3.625" style="1" customWidth="1"/>
    <col min="15620" max="15643" width="3.875" style="1" customWidth="1"/>
    <col min="15644" max="15644" width="2.625" style="1" customWidth="1"/>
    <col min="15645" max="15645" width="3.125" style="1" customWidth="1"/>
    <col min="15646" max="15660" width="3.625" style="1" customWidth="1"/>
    <col min="15661" max="15872" width="9" style="1" customWidth="1"/>
    <col min="15873" max="15873" width="0.5" style="1" customWidth="1"/>
    <col min="15874" max="15875" width="3.625" style="1" customWidth="1"/>
    <col min="15876" max="15899" width="3.875" style="1" customWidth="1"/>
    <col min="15900" max="15900" width="2.625" style="1" customWidth="1"/>
    <col min="15901" max="15901" width="3.125" style="1" customWidth="1"/>
    <col min="15902" max="15916" width="3.625" style="1" customWidth="1"/>
    <col min="15917" max="16128" width="9" style="1" customWidth="1"/>
    <col min="16129" max="16129" width="0.5" style="1" customWidth="1"/>
    <col min="16130" max="16131" width="3.625" style="1" customWidth="1"/>
    <col min="16132" max="16155" width="3.875" style="1" customWidth="1"/>
    <col min="16156" max="16156" width="2.625" style="1" customWidth="1"/>
    <col min="16157" max="16157" width="3.125" style="1" customWidth="1"/>
    <col min="16158" max="16172" width="3.625" style="1" customWidth="1"/>
    <col min="16173" max="16384" width="9" style="1" customWidth="1"/>
  </cols>
  <sheetData>
    <row r="1" spans="2:29" ht="15" customHeight="1">
      <c r="D1" s="31" t="s">
        <v>133</v>
      </c>
      <c r="E1" s="31"/>
      <c r="F1" s="31"/>
      <c r="G1" s="31"/>
      <c r="H1" s="31"/>
      <c r="I1" s="31"/>
      <c r="J1" s="31"/>
      <c r="K1" s="88"/>
      <c r="L1" s="96" t="s">
        <v>121</v>
      </c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</row>
    <row r="2" spans="2:29" ht="15" customHeight="1">
      <c r="D2" s="31"/>
      <c r="E2" s="31"/>
      <c r="F2" s="31"/>
      <c r="G2" s="31"/>
      <c r="H2" s="31"/>
      <c r="I2" s="31"/>
      <c r="J2" s="31"/>
      <c r="K2" s="88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</row>
    <row r="3" spans="2:29" ht="6.75" customHeight="1"/>
    <row r="4" spans="2:29" ht="18.75" customHeight="1">
      <c r="B4" s="4" t="s">
        <v>6</v>
      </c>
      <c r="C4" s="14" t="s">
        <v>10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2:29" ht="9.75" customHeight="1"/>
    <row r="6" spans="2:29" ht="15" customHeight="1">
      <c r="B6" s="5" t="s">
        <v>12</v>
      </c>
      <c r="C6" s="15" t="s">
        <v>13</v>
      </c>
      <c r="D6" s="15"/>
      <c r="E6" s="15"/>
      <c r="F6" s="15"/>
      <c r="G6" s="15"/>
      <c r="H6" s="58" t="s">
        <v>110</v>
      </c>
      <c r="I6" s="75"/>
      <c r="J6" s="75"/>
      <c r="K6" s="75"/>
      <c r="L6" s="75"/>
      <c r="M6" s="75"/>
      <c r="N6" s="75"/>
      <c r="O6" s="75"/>
      <c r="P6" s="75"/>
      <c r="Q6" s="131"/>
      <c r="R6" s="142" t="s">
        <v>134</v>
      </c>
      <c r="S6" s="158"/>
      <c r="T6" s="169"/>
      <c r="U6" s="180" t="s">
        <v>15</v>
      </c>
      <c r="V6" s="180"/>
      <c r="W6" s="180"/>
      <c r="X6" s="225"/>
      <c r="Y6" s="242"/>
      <c r="Z6" s="242"/>
      <c r="AA6" s="260"/>
      <c r="AB6" s="272" t="s">
        <v>2</v>
      </c>
    </row>
    <row r="7" spans="2:29" ht="13.5" customHeight="1">
      <c r="B7" s="6"/>
      <c r="C7" s="16"/>
      <c r="D7" s="16"/>
      <c r="E7" s="16"/>
      <c r="F7" s="16"/>
      <c r="G7" s="16"/>
      <c r="H7" s="59"/>
      <c r="I7" s="76"/>
      <c r="J7" s="76"/>
      <c r="K7" s="76"/>
      <c r="L7" s="76"/>
      <c r="M7" s="76"/>
      <c r="N7" s="76"/>
      <c r="O7" s="76"/>
      <c r="P7" s="76"/>
      <c r="Q7" s="132"/>
      <c r="R7" s="143"/>
      <c r="S7" s="159"/>
      <c r="T7" s="170"/>
      <c r="U7" s="181"/>
      <c r="V7" s="181"/>
      <c r="W7" s="181"/>
      <c r="X7" s="226"/>
      <c r="Y7" s="243"/>
      <c r="Z7" s="243"/>
      <c r="AA7" s="261"/>
      <c r="AB7" s="273"/>
    </row>
    <row r="8" spans="2:29" ht="15" customHeight="1">
      <c r="B8" s="6"/>
      <c r="C8" s="16"/>
      <c r="D8" s="16"/>
      <c r="E8" s="16"/>
      <c r="F8" s="16"/>
      <c r="G8" s="16"/>
      <c r="H8" s="59" t="s">
        <v>110</v>
      </c>
      <c r="I8" s="76"/>
      <c r="J8" s="76"/>
      <c r="K8" s="76"/>
      <c r="L8" s="76"/>
      <c r="M8" s="76"/>
      <c r="N8" s="76"/>
      <c r="O8" s="76"/>
      <c r="P8" s="76"/>
      <c r="Q8" s="132"/>
      <c r="R8" s="144" t="s">
        <v>80</v>
      </c>
      <c r="S8" s="160"/>
      <c r="T8" s="171"/>
      <c r="U8" s="181" t="s">
        <v>18</v>
      </c>
      <c r="V8" s="181"/>
      <c r="W8" s="181"/>
      <c r="X8" s="226"/>
      <c r="Y8" s="243"/>
      <c r="Z8" s="243"/>
      <c r="AA8" s="261"/>
      <c r="AB8" s="273" t="s">
        <v>2</v>
      </c>
    </row>
    <row r="9" spans="2:29" ht="18.75" customHeight="1">
      <c r="B9" s="6"/>
      <c r="C9" s="17" t="s">
        <v>17</v>
      </c>
      <c r="D9" s="32"/>
      <c r="E9" s="32"/>
      <c r="F9" s="32"/>
      <c r="G9" s="50"/>
      <c r="H9" s="59"/>
      <c r="I9" s="76"/>
      <c r="J9" s="76"/>
      <c r="K9" s="76"/>
      <c r="L9" s="76"/>
      <c r="M9" s="76"/>
      <c r="N9" s="76"/>
      <c r="O9" s="76"/>
      <c r="P9" s="76"/>
      <c r="Q9" s="132"/>
      <c r="R9" s="145"/>
      <c r="S9" s="160"/>
      <c r="T9" s="171"/>
      <c r="U9" s="181"/>
      <c r="V9" s="181"/>
      <c r="W9" s="181"/>
      <c r="X9" s="226"/>
      <c r="Y9" s="243"/>
      <c r="Z9" s="243"/>
      <c r="AA9" s="261"/>
      <c r="AB9" s="273"/>
    </row>
    <row r="10" spans="2:29" ht="20.25" customHeight="1">
      <c r="B10" s="6"/>
      <c r="C10" s="18" t="s">
        <v>135</v>
      </c>
      <c r="D10" s="33"/>
      <c r="E10" s="33"/>
      <c r="F10" s="33"/>
      <c r="G10" s="51"/>
      <c r="H10" s="59" t="s">
        <v>110</v>
      </c>
      <c r="I10" s="76"/>
      <c r="J10" s="76"/>
      <c r="K10" s="76"/>
      <c r="L10" s="76"/>
      <c r="M10" s="76"/>
      <c r="N10" s="76"/>
      <c r="O10" s="76"/>
      <c r="P10" s="76"/>
      <c r="Q10" s="132"/>
      <c r="R10" s="146" t="s">
        <v>103</v>
      </c>
      <c r="S10" s="161"/>
      <c r="T10" s="172"/>
      <c r="U10" s="182" t="s">
        <v>19</v>
      </c>
      <c r="V10" s="182"/>
      <c r="W10" s="182"/>
      <c r="X10" s="226"/>
      <c r="Y10" s="243"/>
      <c r="Z10" s="243"/>
      <c r="AA10" s="261"/>
      <c r="AB10" s="273" t="s">
        <v>2</v>
      </c>
      <c r="AC10" s="2" t="s">
        <v>21</v>
      </c>
    </row>
    <row r="11" spans="2:29" ht="7.5" customHeight="1">
      <c r="B11" s="6"/>
      <c r="C11" s="19" t="s">
        <v>24</v>
      </c>
      <c r="D11" s="34"/>
      <c r="E11" s="34"/>
      <c r="F11" s="34"/>
      <c r="G11" s="52"/>
      <c r="H11" s="60"/>
      <c r="I11" s="77"/>
      <c r="J11" s="77"/>
      <c r="K11" s="77"/>
      <c r="L11" s="77"/>
      <c r="M11" s="77"/>
      <c r="N11" s="77"/>
      <c r="O11" s="77"/>
      <c r="P11" s="77"/>
      <c r="Q11" s="133"/>
      <c r="R11" s="147"/>
      <c r="S11" s="162"/>
      <c r="T11" s="173"/>
      <c r="U11" s="183"/>
      <c r="V11" s="183"/>
      <c r="W11" s="183"/>
      <c r="X11" s="227"/>
      <c r="Y11" s="244"/>
      <c r="Z11" s="244"/>
      <c r="AA11" s="262"/>
      <c r="AB11" s="274"/>
    </row>
    <row r="12" spans="2:29" ht="18" customHeight="1">
      <c r="B12" s="6"/>
      <c r="C12" s="19"/>
      <c r="D12" s="34"/>
      <c r="E12" s="34"/>
      <c r="F12" s="34"/>
      <c r="G12" s="52"/>
      <c r="H12" s="61" t="s">
        <v>110</v>
      </c>
      <c r="I12" s="78"/>
      <c r="J12" s="78"/>
      <c r="K12" s="78"/>
      <c r="L12" s="78"/>
      <c r="M12" s="78"/>
      <c r="N12" s="78"/>
      <c r="O12" s="78"/>
      <c r="P12" s="78"/>
      <c r="Q12" s="134"/>
      <c r="R12" s="148" t="s">
        <v>104</v>
      </c>
      <c r="S12" s="163"/>
      <c r="T12" s="174"/>
      <c r="U12" s="184" t="s">
        <v>27</v>
      </c>
      <c r="V12" s="184"/>
      <c r="W12" s="184"/>
      <c r="X12" s="177"/>
      <c r="Y12" s="245"/>
      <c r="Z12" s="245"/>
      <c r="AA12" s="263"/>
      <c r="AB12" s="275" t="s">
        <v>2</v>
      </c>
    </row>
    <row r="13" spans="2:29" ht="12" customHeight="1">
      <c r="B13" s="6"/>
      <c r="C13" s="20"/>
      <c r="D13" s="35"/>
      <c r="E13" s="35"/>
      <c r="F13" s="35"/>
      <c r="G13" s="53"/>
      <c r="H13" s="62"/>
      <c r="I13" s="79"/>
      <c r="J13" s="79"/>
      <c r="K13" s="79"/>
      <c r="L13" s="79"/>
      <c r="M13" s="79"/>
      <c r="N13" s="79"/>
      <c r="O13" s="79"/>
      <c r="P13" s="79"/>
      <c r="Q13" s="135"/>
      <c r="R13" s="149"/>
      <c r="S13" s="164"/>
      <c r="T13" s="175"/>
      <c r="U13" s="185"/>
      <c r="V13" s="185"/>
      <c r="W13" s="185"/>
      <c r="X13" s="228"/>
      <c r="Y13" s="246"/>
      <c r="Z13" s="246"/>
      <c r="AA13" s="264"/>
      <c r="AB13" s="276"/>
    </row>
    <row r="14" spans="2:29" ht="15" customHeight="1">
      <c r="B14" s="7" t="s">
        <v>29</v>
      </c>
      <c r="C14" s="21" t="s">
        <v>139</v>
      </c>
      <c r="D14" s="36"/>
      <c r="E14" s="36"/>
      <c r="F14" s="36"/>
      <c r="G14" s="36"/>
      <c r="H14" s="63" t="s">
        <v>23</v>
      </c>
      <c r="I14" s="63"/>
      <c r="J14" s="63"/>
      <c r="K14" s="68"/>
      <c r="L14" s="97">
        <f>[1]試算表計算用DB!B2</f>
        <v>34000</v>
      </c>
      <c r="M14" s="111"/>
      <c r="N14" s="111"/>
      <c r="O14" s="111"/>
      <c r="P14" s="120" t="s">
        <v>33</v>
      </c>
      <c r="Q14" s="136"/>
      <c r="R14" s="150" t="s">
        <v>34</v>
      </c>
      <c r="S14" s="165"/>
      <c r="T14" s="165"/>
      <c r="U14" s="186" t="s">
        <v>20</v>
      </c>
      <c r="V14" s="202"/>
      <c r="W14" s="211"/>
      <c r="X14" s="229"/>
      <c r="Y14" s="247"/>
      <c r="Z14" s="247"/>
      <c r="AA14" s="208"/>
      <c r="AB14" s="272" t="s">
        <v>2</v>
      </c>
    </row>
    <row r="15" spans="2:29" ht="15" customHeight="1">
      <c r="B15" s="7"/>
      <c r="C15" s="22"/>
      <c r="D15" s="37"/>
      <c r="E15" s="37"/>
      <c r="F15" s="37"/>
      <c r="G15" s="37"/>
      <c r="H15" s="64"/>
      <c r="I15" s="64"/>
      <c r="J15" s="64"/>
      <c r="K15" s="69"/>
      <c r="L15" s="98"/>
      <c r="M15" s="98"/>
      <c r="N15" s="98"/>
      <c r="O15" s="98"/>
      <c r="P15" s="121"/>
      <c r="Q15" s="137"/>
      <c r="R15" s="151"/>
      <c r="S15" s="151"/>
      <c r="T15" s="151"/>
      <c r="U15" s="187"/>
      <c r="V15" s="203"/>
      <c r="W15" s="212"/>
      <c r="X15" s="230"/>
      <c r="Y15" s="248"/>
      <c r="Z15" s="248"/>
      <c r="AA15" s="209"/>
      <c r="AB15" s="273"/>
    </row>
    <row r="16" spans="2:29" ht="15" customHeight="1">
      <c r="B16" s="7"/>
      <c r="C16" s="22"/>
      <c r="D16" s="37"/>
      <c r="E16" s="37"/>
      <c r="F16" s="37"/>
      <c r="G16" s="37"/>
      <c r="H16" s="64" t="s">
        <v>35</v>
      </c>
      <c r="I16" s="64"/>
      <c r="J16" s="64"/>
      <c r="K16" s="69"/>
      <c r="L16" s="99">
        <f>[1]試算表計算用DB!B3</f>
        <v>13000</v>
      </c>
      <c r="M16" s="98"/>
      <c r="N16" s="98"/>
      <c r="O16" s="98"/>
      <c r="P16" s="121" t="s">
        <v>33</v>
      </c>
      <c r="Q16" s="138"/>
      <c r="R16" s="152" t="s">
        <v>34</v>
      </c>
      <c r="S16" s="151"/>
      <c r="T16" s="151"/>
      <c r="U16" s="187" t="s">
        <v>40</v>
      </c>
      <c r="V16" s="203"/>
      <c r="W16" s="212"/>
      <c r="X16" s="230"/>
      <c r="Y16" s="248"/>
      <c r="Z16" s="248"/>
      <c r="AA16" s="209"/>
      <c r="AB16" s="273" t="s">
        <v>2</v>
      </c>
    </row>
    <row r="17" spans="2:39" ht="15" customHeight="1">
      <c r="B17" s="7"/>
      <c r="C17" s="23" t="s">
        <v>39</v>
      </c>
      <c r="D17" s="24"/>
      <c r="E17" s="24"/>
      <c r="F17" s="24"/>
      <c r="G17" s="54"/>
      <c r="H17" s="64"/>
      <c r="I17" s="64"/>
      <c r="J17" s="64"/>
      <c r="K17" s="69"/>
      <c r="L17" s="98"/>
      <c r="M17" s="98"/>
      <c r="N17" s="98"/>
      <c r="O17" s="98"/>
      <c r="P17" s="121"/>
      <c r="Q17" s="137"/>
      <c r="R17" s="151"/>
      <c r="S17" s="151"/>
      <c r="T17" s="151"/>
      <c r="U17" s="187"/>
      <c r="V17" s="203"/>
      <c r="W17" s="212"/>
      <c r="X17" s="230"/>
      <c r="Y17" s="248"/>
      <c r="Z17" s="248"/>
      <c r="AA17" s="209"/>
      <c r="AB17" s="273"/>
    </row>
    <row r="18" spans="2:39" ht="15" customHeight="1">
      <c r="B18" s="7"/>
      <c r="C18" s="24"/>
      <c r="D18" s="24"/>
      <c r="E18" s="24"/>
      <c r="F18" s="24"/>
      <c r="G18" s="54"/>
      <c r="H18" s="64" t="s">
        <v>35</v>
      </c>
      <c r="I18" s="64"/>
      <c r="J18" s="64"/>
      <c r="K18" s="69"/>
      <c r="L18" s="99">
        <f>[1]試算表計算用DB!B4</f>
        <v>13000</v>
      </c>
      <c r="M18" s="98"/>
      <c r="N18" s="98"/>
      <c r="O18" s="98"/>
      <c r="P18" s="121" t="s">
        <v>33</v>
      </c>
      <c r="Q18" s="138"/>
      <c r="R18" s="152" t="s">
        <v>34</v>
      </c>
      <c r="S18" s="151"/>
      <c r="T18" s="151"/>
      <c r="U18" s="188" t="s">
        <v>45</v>
      </c>
      <c r="V18" s="64"/>
      <c r="W18" s="213"/>
      <c r="X18" s="230"/>
      <c r="Y18" s="248"/>
      <c r="Z18" s="248"/>
      <c r="AA18" s="209"/>
      <c r="AB18" s="273" t="s">
        <v>2</v>
      </c>
      <c r="AC18" s="2" t="s">
        <v>21</v>
      </c>
    </row>
    <row r="19" spans="2:39" ht="15" customHeight="1">
      <c r="B19" s="7"/>
      <c r="C19" s="24"/>
      <c r="D19" s="24"/>
      <c r="E19" s="24"/>
      <c r="F19" s="24"/>
      <c r="G19" s="54"/>
      <c r="H19" s="65"/>
      <c r="I19" s="65"/>
      <c r="J19" s="65"/>
      <c r="K19" s="70"/>
      <c r="L19" s="100"/>
      <c r="M19" s="100"/>
      <c r="N19" s="100"/>
      <c r="O19" s="100"/>
      <c r="P19" s="122"/>
      <c r="Q19" s="139"/>
      <c r="R19" s="153"/>
      <c r="S19" s="153"/>
      <c r="T19" s="153"/>
      <c r="U19" s="189"/>
      <c r="V19" s="65"/>
      <c r="W19" s="214"/>
      <c r="X19" s="231"/>
      <c r="Y19" s="249"/>
      <c r="Z19" s="249"/>
      <c r="AA19" s="265"/>
      <c r="AB19" s="274"/>
    </row>
    <row r="20" spans="2:39" ht="15" customHeight="1">
      <c r="B20" s="7"/>
      <c r="C20" s="24"/>
      <c r="D20" s="24"/>
      <c r="E20" s="24"/>
      <c r="F20" s="24"/>
      <c r="G20" s="54"/>
      <c r="H20" s="66" t="s">
        <v>146</v>
      </c>
      <c r="I20" s="80"/>
      <c r="J20" s="80"/>
      <c r="K20" s="71"/>
      <c r="L20" s="101">
        <v>1170</v>
      </c>
      <c r="M20" s="112"/>
      <c r="N20" s="112"/>
      <c r="O20" s="112"/>
      <c r="P20" s="123" t="s">
        <v>33</v>
      </c>
      <c r="R20" s="154" t="s">
        <v>34</v>
      </c>
      <c r="S20" s="166"/>
      <c r="T20" s="166"/>
      <c r="U20" s="184" t="s">
        <v>141</v>
      </c>
      <c r="V20" s="184"/>
      <c r="W20" s="184"/>
      <c r="X20" s="232"/>
      <c r="Y20" s="250"/>
      <c r="Z20" s="250"/>
      <c r="AA20" s="266"/>
      <c r="AB20" s="275" t="s">
        <v>2</v>
      </c>
    </row>
    <row r="21" spans="2:39" ht="15" customHeight="1">
      <c r="B21" s="7"/>
      <c r="C21" s="25"/>
      <c r="D21" s="25"/>
      <c r="E21" s="25"/>
      <c r="F21" s="25"/>
      <c r="G21" s="55"/>
      <c r="H21" s="67"/>
      <c r="I21" s="67"/>
      <c r="J21" s="67"/>
      <c r="K21" s="72"/>
      <c r="L21" s="102"/>
      <c r="M21" s="102"/>
      <c r="N21" s="102"/>
      <c r="O21" s="102"/>
      <c r="P21" s="124"/>
      <c r="R21" s="155"/>
      <c r="S21" s="155"/>
      <c r="T21" s="155"/>
      <c r="U21" s="185"/>
      <c r="V21" s="185"/>
      <c r="W21" s="185"/>
      <c r="X21" s="233"/>
      <c r="Y21" s="251"/>
      <c r="Z21" s="251"/>
      <c r="AA21" s="210"/>
      <c r="AB21" s="276"/>
    </row>
    <row r="22" spans="2:39" ht="15" customHeight="1">
      <c r="B22" s="7"/>
      <c r="C22" s="21" t="s">
        <v>143</v>
      </c>
      <c r="D22" s="36"/>
      <c r="E22" s="36"/>
      <c r="F22" s="36"/>
      <c r="G22" s="36"/>
      <c r="H22" s="68" t="s">
        <v>48</v>
      </c>
      <c r="I22" s="81"/>
      <c r="J22" s="81"/>
      <c r="K22" s="81"/>
      <c r="L22" s="97">
        <f>[1]試算表計算用DB!C2</f>
        <v>23000</v>
      </c>
      <c r="M22" s="111"/>
      <c r="N22" s="111"/>
      <c r="O22" s="111"/>
      <c r="P22" s="120" t="s">
        <v>33</v>
      </c>
      <c r="Q22" s="136"/>
      <c r="R22" s="136"/>
      <c r="S22" s="136"/>
      <c r="T22" s="176"/>
      <c r="U22" s="190" t="s">
        <v>4</v>
      </c>
      <c r="V22" s="204"/>
      <c r="W22" s="215"/>
      <c r="X22" s="234"/>
      <c r="Y22" s="252"/>
      <c r="Z22" s="252"/>
      <c r="AA22" s="267"/>
      <c r="AB22" s="272" t="s">
        <v>2</v>
      </c>
    </row>
    <row r="23" spans="2:39" ht="15" customHeight="1">
      <c r="B23" s="7"/>
      <c r="C23" s="22"/>
      <c r="D23" s="37"/>
      <c r="E23" s="37"/>
      <c r="F23" s="37"/>
      <c r="G23" s="37"/>
      <c r="H23" s="69"/>
      <c r="I23" s="82"/>
      <c r="J23" s="82"/>
      <c r="K23" s="82"/>
      <c r="L23" s="98"/>
      <c r="M23" s="98"/>
      <c r="N23" s="98"/>
      <c r="O23" s="98"/>
      <c r="P23" s="121"/>
      <c r="Q23" s="137"/>
      <c r="R23" s="137"/>
      <c r="S23" s="137"/>
      <c r="T23" s="177"/>
      <c r="U23" s="191"/>
      <c r="V23" s="205"/>
      <c r="W23" s="216"/>
      <c r="X23" s="235"/>
      <c r="Y23" s="253"/>
      <c r="Z23" s="253"/>
      <c r="AA23" s="268"/>
      <c r="AB23" s="273"/>
    </row>
    <row r="24" spans="2:39" ht="15" customHeight="1">
      <c r="B24" s="7"/>
      <c r="C24" s="22"/>
      <c r="D24" s="37"/>
      <c r="E24" s="37"/>
      <c r="F24" s="37"/>
      <c r="G24" s="37"/>
      <c r="H24" s="69" t="s">
        <v>48</v>
      </c>
      <c r="I24" s="82"/>
      <c r="J24" s="82"/>
      <c r="K24" s="82"/>
      <c r="L24" s="99">
        <f>[1]試算表計算用DB!C3</f>
        <v>9000</v>
      </c>
      <c r="M24" s="98"/>
      <c r="N24" s="98"/>
      <c r="O24" s="98"/>
      <c r="P24" s="121" t="s">
        <v>33</v>
      </c>
      <c r="Q24" s="138"/>
      <c r="R24" s="138"/>
      <c r="S24" s="138"/>
      <c r="T24" s="178"/>
      <c r="U24" s="191" t="s">
        <v>30</v>
      </c>
      <c r="V24" s="205"/>
      <c r="W24" s="216"/>
      <c r="X24" s="236"/>
      <c r="Y24" s="253"/>
      <c r="Z24" s="253"/>
      <c r="AA24" s="268"/>
      <c r="AB24" s="273" t="s">
        <v>2</v>
      </c>
    </row>
    <row r="25" spans="2:39" ht="15" customHeight="1">
      <c r="B25" s="7"/>
      <c r="C25" s="26" t="s">
        <v>0</v>
      </c>
      <c r="D25" s="26"/>
      <c r="E25" s="26"/>
      <c r="F25" s="26"/>
      <c r="G25" s="26"/>
      <c r="H25" s="69"/>
      <c r="I25" s="82"/>
      <c r="J25" s="82"/>
      <c r="K25" s="82"/>
      <c r="L25" s="98"/>
      <c r="M25" s="98"/>
      <c r="N25" s="98"/>
      <c r="O25" s="98"/>
      <c r="P25" s="121"/>
      <c r="Q25" s="137"/>
      <c r="R25" s="137"/>
      <c r="S25" s="137"/>
      <c r="T25" s="177"/>
      <c r="U25" s="191"/>
      <c r="V25" s="205"/>
      <c r="W25" s="216"/>
      <c r="X25" s="235"/>
      <c r="Y25" s="253"/>
      <c r="Z25" s="253"/>
      <c r="AA25" s="268"/>
      <c r="AB25" s="273"/>
    </row>
    <row r="26" spans="2:39" ht="15" customHeight="1">
      <c r="B26" s="7"/>
      <c r="C26" s="26"/>
      <c r="D26" s="26"/>
      <c r="E26" s="26"/>
      <c r="F26" s="26"/>
      <c r="G26" s="26"/>
      <c r="H26" s="69" t="s">
        <v>48</v>
      </c>
      <c r="I26" s="82"/>
      <c r="J26" s="82"/>
      <c r="K26" s="82"/>
      <c r="L26" s="99">
        <f>[1]試算表計算用DB!C4</f>
        <v>7000</v>
      </c>
      <c r="M26" s="98"/>
      <c r="N26" s="98"/>
      <c r="O26" s="98"/>
      <c r="P26" s="121" t="s">
        <v>33</v>
      </c>
      <c r="Q26" s="138"/>
      <c r="R26" s="138"/>
      <c r="S26" s="138"/>
      <c r="T26" s="178"/>
      <c r="U26" s="192" t="s">
        <v>47</v>
      </c>
      <c r="V26" s="82"/>
      <c r="W26" s="217"/>
      <c r="X26" s="236"/>
      <c r="Y26" s="253"/>
      <c r="Z26" s="253"/>
      <c r="AA26" s="268"/>
      <c r="AB26" s="273" t="s">
        <v>2</v>
      </c>
      <c r="AC26" s="2" t="s">
        <v>21</v>
      </c>
    </row>
    <row r="27" spans="2:39" ht="15" customHeight="1">
      <c r="B27" s="7"/>
      <c r="C27" s="26"/>
      <c r="D27" s="26"/>
      <c r="E27" s="26"/>
      <c r="F27" s="26"/>
      <c r="G27" s="26"/>
      <c r="H27" s="70"/>
      <c r="I27" s="83"/>
      <c r="J27" s="83"/>
      <c r="K27" s="83"/>
      <c r="L27" s="100"/>
      <c r="M27" s="100"/>
      <c r="N27" s="100"/>
      <c r="O27" s="100"/>
      <c r="P27" s="122"/>
      <c r="Q27" s="139"/>
      <c r="R27" s="139"/>
      <c r="S27" s="139"/>
      <c r="T27" s="179"/>
      <c r="U27" s="193"/>
      <c r="V27" s="83"/>
      <c r="W27" s="218"/>
      <c r="X27" s="237"/>
      <c r="Y27" s="254"/>
      <c r="Z27" s="254"/>
      <c r="AA27" s="269"/>
      <c r="AB27" s="274"/>
    </row>
    <row r="28" spans="2:39" ht="15" customHeight="1">
      <c r="B28" s="7"/>
      <c r="C28" s="26"/>
      <c r="D28" s="26"/>
      <c r="E28" s="26"/>
      <c r="F28" s="26"/>
      <c r="G28" s="26"/>
      <c r="H28" s="71" t="s">
        <v>48</v>
      </c>
      <c r="I28" s="84"/>
      <c r="J28" s="84"/>
      <c r="K28" s="84"/>
      <c r="L28" s="101">
        <v>700</v>
      </c>
      <c r="M28" s="112"/>
      <c r="N28" s="112"/>
      <c r="O28" s="112"/>
      <c r="P28" s="123" t="s">
        <v>33</v>
      </c>
      <c r="U28" s="194" t="s">
        <v>142</v>
      </c>
      <c r="V28" s="84"/>
      <c r="W28" s="219"/>
      <c r="X28" s="238"/>
      <c r="Y28" s="255"/>
      <c r="Z28" s="255"/>
      <c r="AA28" s="270"/>
      <c r="AB28" s="275" t="s">
        <v>2</v>
      </c>
    </row>
    <row r="29" spans="2:39" ht="15" customHeight="1">
      <c r="B29" s="7"/>
      <c r="C29" s="27"/>
      <c r="D29" s="27"/>
      <c r="E29" s="27"/>
      <c r="F29" s="27"/>
      <c r="G29" s="27"/>
      <c r="H29" s="72"/>
      <c r="I29" s="85"/>
      <c r="J29" s="85"/>
      <c r="K29" s="85"/>
      <c r="L29" s="102"/>
      <c r="M29" s="102"/>
      <c r="N29" s="102"/>
      <c r="O29" s="102"/>
      <c r="P29" s="124"/>
      <c r="U29" s="195"/>
      <c r="V29" s="85"/>
      <c r="W29" s="220"/>
      <c r="X29" s="239"/>
      <c r="Y29" s="256"/>
      <c r="Z29" s="256"/>
      <c r="AA29" s="271"/>
      <c r="AB29" s="276"/>
    </row>
    <row r="30" spans="2:39" ht="18.75" customHeight="1">
      <c r="B30" s="8"/>
      <c r="C30" s="28" t="s">
        <v>49</v>
      </c>
      <c r="D30" s="28"/>
      <c r="E30" s="28"/>
      <c r="F30" s="28"/>
      <c r="G30" s="28"/>
      <c r="H30" s="28"/>
      <c r="I30" s="28"/>
      <c r="J30" s="87"/>
      <c r="K30" s="89" t="s">
        <v>50</v>
      </c>
      <c r="L30" s="103" t="s">
        <v>51</v>
      </c>
      <c r="M30" s="103"/>
      <c r="N30" s="103"/>
      <c r="O30" s="113" t="s">
        <v>52</v>
      </c>
      <c r="P30" s="113"/>
      <c r="Q30" s="113"/>
      <c r="R30" s="136" t="s">
        <v>43</v>
      </c>
      <c r="S30" s="136"/>
      <c r="T30" s="136"/>
      <c r="U30" s="196"/>
      <c r="V30" s="206"/>
      <c r="W30" s="136"/>
      <c r="X30" s="136"/>
      <c r="Y30" s="136"/>
      <c r="Z30" s="136"/>
      <c r="AA30" s="136"/>
      <c r="AB30" s="277" t="s">
        <v>2</v>
      </c>
    </row>
    <row r="31" spans="2:39" ht="18.75" customHeight="1">
      <c r="B31" s="8"/>
      <c r="C31" s="29"/>
      <c r="D31" s="29" t="s">
        <v>137</v>
      </c>
      <c r="E31" s="29"/>
      <c r="F31" s="29"/>
      <c r="G31" s="29"/>
      <c r="H31" s="29"/>
      <c r="I31" s="29"/>
      <c r="J31" s="87"/>
      <c r="K31" s="90"/>
      <c r="L31" s="104"/>
      <c r="M31" s="104"/>
      <c r="N31" s="104"/>
      <c r="O31" s="114"/>
      <c r="P31" s="114"/>
      <c r="Q31" s="114"/>
      <c r="R31" s="156">
        <f>試算表計算用DB!E2</f>
        <v>670000</v>
      </c>
      <c r="S31" s="156"/>
      <c r="T31" s="156"/>
      <c r="U31" s="197" t="s">
        <v>2</v>
      </c>
      <c r="V31" s="207"/>
      <c r="W31" s="221"/>
      <c r="X31" s="221"/>
      <c r="Y31" s="221"/>
      <c r="Z31" s="221"/>
      <c r="AA31" s="221"/>
      <c r="AB31" s="278"/>
      <c r="AG31" s="280"/>
      <c r="AH31" s="280"/>
      <c r="AI31" s="280"/>
      <c r="AJ31" s="280"/>
      <c r="AK31" s="280"/>
      <c r="AL31" s="280"/>
      <c r="AM31" s="280"/>
    </row>
    <row r="32" spans="2:39" ht="18.75" customHeight="1">
      <c r="B32" s="8"/>
      <c r="C32" s="29" t="s">
        <v>1</v>
      </c>
      <c r="D32" s="29"/>
      <c r="E32" s="29"/>
      <c r="F32" s="29"/>
      <c r="G32" s="29"/>
      <c r="H32" s="29"/>
      <c r="I32" s="29"/>
      <c r="J32" s="87"/>
      <c r="K32" s="89" t="s">
        <v>11</v>
      </c>
      <c r="L32" s="103" t="s">
        <v>16</v>
      </c>
      <c r="M32" s="103"/>
      <c r="N32" s="103"/>
      <c r="O32" s="113" t="s">
        <v>52</v>
      </c>
      <c r="P32" s="113"/>
      <c r="Q32" s="113"/>
      <c r="R32" s="136" t="s">
        <v>43</v>
      </c>
      <c r="S32" s="136"/>
      <c r="T32" s="136"/>
      <c r="U32" s="196"/>
      <c r="V32" s="206"/>
      <c r="W32" s="136"/>
      <c r="X32" s="136"/>
      <c r="Y32" s="136"/>
      <c r="Z32" s="136"/>
      <c r="AA32" s="136"/>
      <c r="AB32" s="277" t="s">
        <v>2</v>
      </c>
      <c r="AG32" s="280"/>
      <c r="AH32" s="281"/>
      <c r="AI32" s="281"/>
      <c r="AJ32" s="281"/>
      <c r="AK32" s="280"/>
      <c r="AL32" s="280"/>
      <c r="AM32" s="280"/>
    </row>
    <row r="33" spans="2:33" ht="18.75" customHeight="1">
      <c r="B33" s="8"/>
      <c r="C33" s="29"/>
      <c r="D33" s="29" t="s">
        <v>8</v>
      </c>
      <c r="E33" s="29"/>
      <c r="F33" s="29"/>
      <c r="G33" s="29"/>
      <c r="H33" s="29"/>
      <c r="I33" s="29"/>
      <c r="J33" s="29"/>
      <c r="K33" s="90"/>
      <c r="L33" s="104"/>
      <c r="M33" s="104"/>
      <c r="N33" s="104"/>
      <c r="O33" s="114"/>
      <c r="P33" s="114"/>
      <c r="Q33" s="114"/>
      <c r="R33" s="156">
        <f>試算表計算用DB!E3</f>
        <v>260000</v>
      </c>
      <c r="S33" s="167"/>
      <c r="T33" s="167"/>
      <c r="U33" s="197" t="s">
        <v>2</v>
      </c>
      <c r="V33" s="207"/>
      <c r="W33" s="221"/>
      <c r="X33" s="221"/>
      <c r="Y33" s="221"/>
      <c r="Z33" s="221"/>
      <c r="AA33" s="221"/>
      <c r="AB33" s="278"/>
      <c r="AG33" s="280"/>
    </row>
    <row r="34" spans="2:33" ht="18.75" customHeight="1">
      <c r="B34" s="8"/>
      <c r="C34" s="30" t="s">
        <v>57</v>
      </c>
      <c r="D34" s="30"/>
      <c r="E34" s="30"/>
      <c r="F34" s="30"/>
      <c r="G34" s="30"/>
      <c r="H34" s="30"/>
      <c r="I34" s="30"/>
      <c r="J34" s="8"/>
      <c r="K34" s="89" t="s">
        <v>44</v>
      </c>
      <c r="L34" s="103" t="s">
        <v>60</v>
      </c>
      <c r="M34" s="103"/>
      <c r="N34" s="103"/>
      <c r="O34" s="113" t="s">
        <v>52</v>
      </c>
      <c r="P34" s="113"/>
      <c r="Q34" s="113"/>
      <c r="R34" s="136" t="s">
        <v>43</v>
      </c>
      <c r="S34" s="136"/>
      <c r="T34" s="136"/>
      <c r="U34" s="196"/>
      <c r="V34" s="206"/>
      <c r="W34" s="136"/>
      <c r="X34" s="136"/>
      <c r="Y34" s="136"/>
      <c r="Z34" s="136"/>
      <c r="AA34" s="136"/>
      <c r="AB34" s="277" t="s">
        <v>2</v>
      </c>
      <c r="AC34" s="2" t="s">
        <v>21</v>
      </c>
    </row>
    <row r="35" spans="2:33" ht="18.75" customHeight="1">
      <c r="B35" s="8"/>
      <c r="C35" s="30"/>
      <c r="D35" s="38" t="s">
        <v>138</v>
      </c>
      <c r="E35" s="38"/>
      <c r="F35" s="38"/>
      <c r="G35" s="30"/>
      <c r="H35" s="30"/>
      <c r="I35" s="30"/>
      <c r="J35" s="8"/>
      <c r="K35" s="90"/>
      <c r="L35" s="104"/>
      <c r="M35" s="104"/>
      <c r="N35" s="104"/>
      <c r="O35" s="114"/>
      <c r="P35" s="114"/>
      <c r="Q35" s="114"/>
      <c r="R35" s="156">
        <f>試算表計算用DB!E4</f>
        <v>170000</v>
      </c>
      <c r="S35" s="167"/>
      <c r="T35" s="167"/>
      <c r="U35" s="197" t="s">
        <v>2</v>
      </c>
      <c r="V35" s="207"/>
      <c r="W35" s="221"/>
      <c r="X35" s="221"/>
      <c r="Y35" s="221"/>
      <c r="Z35" s="221"/>
      <c r="AA35" s="221"/>
      <c r="AB35" s="278"/>
    </row>
    <row r="36" spans="2:33" ht="18.75" customHeight="1">
      <c r="B36" s="8"/>
      <c r="C36" s="30"/>
      <c r="D36" s="38"/>
      <c r="E36" s="38"/>
      <c r="F36" s="38"/>
      <c r="G36" s="30"/>
      <c r="H36" s="30"/>
      <c r="I36" s="30"/>
      <c r="J36" s="8"/>
      <c r="K36" s="89" t="s">
        <v>144</v>
      </c>
      <c r="L36" s="105" t="s">
        <v>145</v>
      </c>
      <c r="M36" s="103"/>
      <c r="N36" s="103"/>
      <c r="O36" s="113" t="s">
        <v>52</v>
      </c>
      <c r="P36" s="113"/>
      <c r="Q36" s="113"/>
      <c r="R36" s="136" t="s">
        <v>43</v>
      </c>
      <c r="S36" s="136"/>
      <c r="T36" s="136"/>
      <c r="U36" s="196"/>
      <c r="V36" s="206"/>
      <c r="W36" s="136"/>
      <c r="X36" s="136"/>
      <c r="Y36" s="136"/>
      <c r="Z36" s="136"/>
      <c r="AA36" s="136"/>
      <c r="AB36" s="277" t="s">
        <v>2</v>
      </c>
    </row>
    <row r="37" spans="2:33" ht="14.25" customHeight="1">
      <c r="B37" s="8"/>
      <c r="C37" s="30"/>
      <c r="D37" s="38"/>
      <c r="E37" s="38"/>
      <c r="F37" s="38"/>
      <c r="G37" s="30"/>
      <c r="H37" s="30"/>
      <c r="I37" s="30"/>
      <c r="J37" s="8"/>
      <c r="K37" s="90"/>
      <c r="L37" s="104"/>
      <c r="M37" s="104"/>
      <c r="N37" s="104"/>
      <c r="O37" s="114"/>
      <c r="P37" s="114"/>
      <c r="Q37" s="114"/>
      <c r="R37" s="156">
        <f>試算表計算用DB!E5</f>
        <v>30000</v>
      </c>
      <c r="S37" s="167"/>
      <c r="T37" s="167"/>
      <c r="U37" s="197" t="s">
        <v>2</v>
      </c>
      <c r="V37" s="207"/>
      <c r="W37" s="221"/>
      <c r="X37" s="221"/>
      <c r="Y37" s="221"/>
      <c r="Z37" s="221"/>
      <c r="AA37" s="221"/>
      <c r="AB37" s="278"/>
    </row>
    <row r="38" spans="2:33" ht="19.5" customHeight="1">
      <c r="E38" s="1"/>
      <c r="F38" s="1"/>
      <c r="G38" s="1"/>
      <c r="H38" s="1"/>
      <c r="I38" s="1"/>
      <c r="J38" s="1"/>
      <c r="K38" s="91" t="s">
        <v>59</v>
      </c>
      <c r="L38" s="106"/>
      <c r="M38" s="106"/>
      <c r="N38" s="106"/>
      <c r="O38" s="115"/>
      <c r="P38" s="125" t="s">
        <v>136</v>
      </c>
      <c r="Q38" s="125"/>
      <c r="R38" s="125"/>
      <c r="S38" s="125"/>
      <c r="T38" s="125"/>
      <c r="U38" s="136"/>
      <c r="V38" s="206"/>
      <c r="W38" s="136"/>
      <c r="X38" s="136"/>
      <c r="Y38" s="136"/>
      <c r="Z38" s="136"/>
      <c r="AA38" s="136"/>
      <c r="AB38" s="277" t="s">
        <v>2</v>
      </c>
    </row>
    <row r="39" spans="2:33" ht="12" customHeight="1">
      <c r="K39" s="92"/>
      <c r="L39" s="107"/>
      <c r="M39" s="107"/>
      <c r="N39" s="107"/>
      <c r="O39" s="116"/>
      <c r="P39" s="126" t="s">
        <v>55</v>
      </c>
      <c r="Q39" s="126"/>
      <c r="R39" s="126"/>
      <c r="S39" s="126"/>
      <c r="T39" s="126"/>
      <c r="U39" s="126"/>
      <c r="V39" s="207"/>
      <c r="W39" s="221"/>
      <c r="X39" s="221"/>
      <c r="Y39" s="221"/>
      <c r="Z39" s="221"/>
      <c r="AA39" s="221"/>
      <c r="AB39" s="278"/>
    </row>
    <row r="40" spans="2:33" ht="12.75" customHeight="1">
      <c r="K40" s="93" t="s">
        <v>9</v>
      </c>
      <c r="L40" s="108"/>
      <c r="M40" s="108"/>
      <c r="N40" s="108"/>
      <c r="O40" s="117"/>
      <c r="P40" s="127" t="s">
        <v>61</v>
      </c>
      <c r="Q40" s="127"/>
      <c r="R40" s="127"/>
      <c r="S40" s="127"/>
      <c r="T40" s="127"/>
      <c r="U40" s="198"/>
      <c r="V40" s="208"/>
      <c r="W40" s="222"/>
      <c r="X40" s="222"/>
      <c r="Y40" s="222"/>
      <c r="Z40" s="222"/>
      <c r="AA40" s="222"/>
      <c r="AB40" s="272" t="s">
        <v>2</v>
      </c>
    </row>
    <row r="41" spans="2:33" ht="12" customHeight="1">
      <c r="K41" s="94"/>
      <c r="L41" s="109"/>
      <c r="M41" s="109"/>
      <c r="N41" s="109"/>
      <c r="O41" s="118"/>
      <c r="P41" s="128" t="s">
        <v>25</v>
      </c>
      <c r="Q41" s="128"/>
      <c r="R41" s="128"/>
      <c r="S41" s="128"/>
      <c r="T41" s="128"/>
      <c r="U41" s="199"/>
      <c r="V41" s="209"/>
      <c r="W41" s="223"/>
      <c r="X41" s="223"/>
      <c r="Y41" s="223"/>
      <c r="Z41" s="223"/>
      <c r="AA41" s="223"/>
      <c r="AB41" s="273"/>
    </row>
    <row r="42" spans="2:33" ht="25" customHeight="1">
      <c r="K42" s="94"/>
      <c r="L42" s="109"/>
      <c r="M42" s="109"/>
      <c r="N42" s="109"/>
      <c r="O42" s="118"/>
      <c r="P42" s="129" t="s">
        <v>63</v>
      </c>
      <c r="Q42" s="140"/>
      <c r="R42" s="140"/>
      <c r="S42" s="140"/>
      <c r="T42" s="140"/>
      <c r="U42" s="200"/>
      <c r="V42" s="209"/>
      <c r="W42" s="223"/>
      <c r="X42" s="223"/>
      <c r="Y42" s="223"/>
      <c r="Z42" s="223"/>
      <c r="AA42" s="223"/>
      <c r="AB42" s="273" t="s">
        <v>2</v>
      </c>
    </row>
    <row r="43" spans="2:33" ht="21.75" customHeight="1">
      <c r="K43" s="95"/>
      <c r="L43" s="110"/>
      <c r="M43" s="110"/>
      <c r="N43" s="110"/>
      <c r="O43" s="119"/>
      <c r="P43" s="130" t="s">
        <v>31</v>
      </c>
      <c r="Q43" s="141"/>
      <c r="R43" s="141"/>
      <c r="S43" s="141"/>
      <c r="T43" s="141"/>
      <c r="U43" s="201"/>
      <c r="V43" s="210"/>
      <c r="W43" s="224"/>
      <c r="X43" s="224"/>
      <c r="Y43" s="224"/>
      <c r="Z43" s="224"/>
      <c r="AA43" s="224"/>
      <c r="AB43" s="276" t="s">
        <v>2</v>
      </c>
    </row>
    <row r="44" spans="2:33" ht="9" customHeight="1">
      <c r="Z44" s="257"/>
      <c r="AA44" s="257"/>
    </row>
    <row r="45" spans="2:33" ht="15.75" customHeight="1">
      <c r="B45" s="9" t="s">
        <v>65</v>
      </c>
      <c r="C45" s="9"/>
      <c r="D45" s="39" t="s">
        <v>38</v>
      </c>
      <c r="E45" s="43"/>
      <c r="F45" s="39" t="s">
        <v>66</v>
      </c>
      <c r="G45" s="43"/>
      <c r="H45" s="39" t="s">
        <v>53</v>
      </c>
      <c r="I45" s="43"/>
      <c r="J45" s="39" t="s">
        <v>37</v>
      </c>
      <c r="K45" s="43"/>
      <c r="L45" s="39" t="s">
        <v>7</v>
      </c>
      <c r="M45" s="43"/>
      <c r="N45" s="39" t="s">
        <v>69</v>
      </c>
      <c r="O45" s="43"/>
      <c r="P45" s="39" t="s">
        <v>70</v>
      </c>
      <c r="Q45" s="43"/>
      <c r="R45" s="39" t="s">
        <v>14</v>
      </c>
      <c r="S45" s="43"/>
      <c r="T45" s="39" t="s">
        <v>67</v>
      </c>
      <c r="U45" s="43"/>
      <c r="V45" s="39" t="s">
        <v>41</v>
      </c>
      <c r="W45" s="43"/>
      <c r="X45" s="39" t="s">
        <v>26</v>
      </c>
      <c r="Y45" s="43"/>
      <c r="Z45" s="258" t="s">
        <v>22</v>
      </c>
      <c r="AA45" s="258"/>
    </row>
    <row r="46" spans="2:33" s="3" customFormat="1" ht="15" customHeight="1">
      <c r="B46" s="10" t="s">
        <v>46</v>
      </c>
      <c r="C46" s="10"/>
      <c r="D46" s="40" t="s">
        <v>36</v>
      </c>
      <c r="E46" s="44"/>
      <c r="F46" s="44"/>
      <c r="G46" s="44"/>
      <c r="H46" s="44"/>
      <c r="I46" s="86"/>
      <c r="J46" s="40" t="s">
        <v>68</v>
      </c>
      <c r="K46" s="86"/>
      <c r="L46" s="40" t="s">
        <v>71</v>
      </c>
      <c r="M46" s="86"/>
      <c r="N46" s="40" t="s">
        <v>54</v>
      </c>
      <c r="O46" s="86"/>
      <c r="P46" s="40" t="s">
        <v>73</v>
      </c>
      <c r="Q46" s="86"/>
      <c r="R46" s="40" t="s">
        <v>74</v>
      </c>
      <c r="S46" s="86"/>
      <c r="T46" s="40" t="s">
        <v>76</v>
      </c>
      <c r="U46" s="86"/>
      <c r="V46" s="40" t="s">
        <v>77</v>
      </c>
      <c r="W46" s="86"/>
      <c r="X46" s="240" t="s">
        <v>28</v>
      </c>
      <c r="Y46" s="240"/>
      <c r="Z46" s="240" t="s">
        <v>78</v>
      </c>
      <c r="AA46" s="240"/>
      <c r="AC46" s="279"/>
    </row>
    <row r="47" spans="2:33" s="3" customFormat="1" ht="10.5" customHeight="1">
      <c r="B47" s="10"/>
      <c r="C47" s="10"/>
      <c r="D47" s="41"/>
      <c r="E47" s="45"/>
      <c r="F47" s="45"/>
      <c r="G47" s="45"/>
      <c r="H47" s="45"/>
      <c r="I47" s="47"/>
      <c r="J47" s="41"/>
      <c r="K47" s="47"/>
      <c r="L47" s="41"/>
      <c r="M47" s="47"/>
      <c r="N47" s="41"/>
      <c r="O47" s="47"/>
      <c r="P47" s="41"/>
      <c r="Q47" s="47"/>
      <c r="R47" s="41"/>
      <c r="S47" s="47"/>
      <c r="T47" s="41"/>
      <c r="U47" s="47"/>
      <c r="V47" s="41"/>
      <c r="W47" s="47"/>
      <c r="X47" s="240"/>
      <c r="Y47" s="240"/>
      <c r="Z47" s="240"/>
      <c r="AA47" s="240"/>
      <c r="AC47" s="279"/>
    </row>
    <row r="48" spans="2:33" ht="11.25" customHeight="1"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87"/>
      <c r="Y48" s="87"/>
      <c r="Z48" s="259"/>
      <c r="AA48" s="259"/>
    </row>
    <row r="49" spans="2:27" ht="6.75" customHeight="1"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87"/>
      <c r="Y49" s="87"/>
      <c r="Z49" s="259"/>
      <c r="AA49" s="259"/>
    </row>
    <row r="50" spans="2:27" ht="6.75" customHeight="1"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87"/>
      <c r="Y50" s="87"/>
      <c r="Z50" s="259"/>
      <c r="AA50" s="259"/>
    </row>
    <row r="51" spans="2:27" ht="18" customHeight="1">
      <c r="B51" s="11" t="s">
        <v>79</v>
      </c>
      <c r="C51" s="11"/>
      <c r="D51" s="42" t="s">
        <v>81</v>
      </c>
      <c r="E51" s="46"/>
      <c r="F51" s="48" t="s">
        <v>82</v>
      </c>
      <c r="G51" s="56"/>
      <c r="H51" s="48" t="s">
        <v>83</v>
      </c>
      <c r="I51" s="56"/>
      <c r="J51" s="48" t="s">
        <v>84</v>
      </c>
      <c r="K51" s="56"/>
      <c r="L51" s="48" t="s">
        <v>85</v>
      </c>
      <c r="M51" s="56"/>
      <c r="N51" s="48" t="s">
        <v>86</v>
      </c>
      <c r="O51" s="56"/>
      <c r="P51" s="48" t="s">
        <v>87</v>
      </c>
      <c r="Q51" s="56"/>
      <c r="R51" s="48" t="s">
        <v>88</v>
      </c>
      <c r="S51" s="56"/>
      <c r="T51" s="48" t="s">
        <v>5</v>
      </c>
      <c r="U51" s="56"/>
      <c r="V51" s="11" t="s">
        <v>58</v>
      </c>
      <c r="W51" s="11"/>
      <c r="X51" s="241" t="s">
        <v>89</v>
      </c>
      <c r="Y51" s="241"/>
      <c r="Z51" s="241" t="s">
        <v>90</v>
      </c>
      <c r="AA51" s="241"/>
    </row>
    <row r="52" spans="2:27" ht="19.5" customHeight="1">
      <c r="B52" s="12" t="s">
        <v>91</v>
      </c>
      <c r="C52" s="12"/>
      <c r="D52" s="41" t="s">
        <v>92</v>
      </c>
      <c r="E52" s="47"/>
      <c r="F52" s="49" t="s">
        <v>93</v>
      </c>
      <c r="G52" s="57"/>
      <c r="H52" s="49" t="s">
        <v>94</v>
      </c>
      <c r="I52" s="57"/>
      <c r="J52" s="49" t="s">
        <v>95</v>
      </c>
      <c r="K52" s="57"/>
      <c r="L52" s="49" t="s">
        <v>96</v>
      </c>
      <c r="M52" s="57"/>
      <c r="N52" s="49" t="s">
        <v>97</v>
      </c>
      <c r="O52" s="57"/>
      <c r="P52" s="49" t="s">
        <v>98</v>
      </c>
      <c r="Q52" s="57"/>
      <c r="R52" s="157" t="s">
        <v>99</v>
      </c>
      <c r="S52" s="168"/>
      <c r="T52" s="49" t="s">
        <v>100</v>
      </c>
      <c r="U52" s="57"/>
      <c r="V52" s="49" t="s">
        <v>101</v>
      </c>
      <c r="W52" s="57"/>
      <c r="X52" s="49" t="s">
        <v>102</v>
      </c>
      <c r="Y52" s="57"/>
      <c r="Z52" s="49" t="s">
        <v>92</v>
      </c>
      <c r="AA52" s="57"/>
    </row>
    <row r="53" spans="2:27" ht="12.75" customHeight="1">
      <c r="B53" s="13"/>
      <c r="C53" s="13"/>
    </row>
    <row r="55" spans="2:27" ht="15" customHeight="1"/>
    <row r="56" spans="2:27" ht="15" customHeight="1"/>
    <row r="57" spans="2:27" ht="15" customHeight="1"/>
    <row r="58" spans="2:27" ht="15" customHeight="1"/>
    <row r="59" spans="2:27" ht="15" customHeight="1"/>
    <row r="60" spans="2:27" ht="15" customHeight="1"/>
    <row r="61" spans="2:27" ht="15" customHeight="1"/>
    <row r="62" spans="2:27" ht="15" customHeight="1"/>
    <row r="63" spans="2:27" ht="15" customHeight="1"/>
    <row r="64" spans="2:27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</sheetData>
  <mergeCells count="199">
    <mergeCell ref="C4:Z4"/>
    <mergeCell ref="C9:G9"/>
    <mergeCell ref="C10:G10"/>
    <mergeCell ref="C30:I30"/>
    <mergeCell ref="R30:U30"/>
    <mergeCell ref="D31:G31"/>
    <mergeCell ref="R31:T31"/>
    <mergeCell ref="R32:U32"/>
    <mergeCell ref="D33:J33"/>
    <mergeCell ref="R33:T33"/>
    <mergeCell ref="R34:U34"/>
    <mergeCell ref="R35:T35"/>
    <mergeCell ref="R36:U36"/>
    <mergeCell ref="R37:T37"/>
    <mergeCell ref="E38:J38"/>
    <mergeCell ref="P38:T38"/>
    <mergeCell ref="P39:U39"/>
    <mergeCell ref="P40:U40"/>
    <mergeCell ref="P41:U41"/>
    <mergeCell ref="P42:U42"/>
    <mergeCell ref="V42:AA42"/>
    <mergeCell ref="P43:U43"/>
    <mergeCell ref="V43:AA43"/>
    <mergeCell ref="B45:C45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X45:Y45"/>
    <mergeCell ref="Z45:AA45"/>
    <mergeCell ref="H48:I48"/>
    <mergeCell ref="J48:K48"/>
    <mergeCell ref="L48:M48"/>
    <mergeCell ref="N48:O48"/>
    <mergeCell ref="P48:Q48"/>
    <mergeCell ref="R48:S48"/>
    <mergeCell ref="T48:U48"/>
    <mergeCell ref="V48:W48"/>
    <mergeCell ref="X48:Y48"/>
    <mergeCell ref="Z48:AA48"/>
    <mergeCell ref="B51:C51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X51:Y51"/>
    <mergeCell ref="Z51:AA51"/>
    <mergeCell ref="B52:C52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V52:W52"/>
    <mergeCell ref="X52:Y52"/>
    <mergeCell ref="Z52:AA52"/>
    <mergeCell ref="D1:J2"/>
    <mergeCell ref="L1:Z2"/>
    <mergeCell ref="C6:G8"/>
    <mergeCell ref="H6:Q7"/>
    <mergeCell ref="R6:T7"/>
    <mergeCell ref="U6:W7"/>
    <mergeCell ref="X6:AA7"/>
    <mergeCell ref="AB6:AB7"/>
    <mergeCell ref="H8:Q9"/>
    <mergeCell ref="R8:T9"/>
    <mergeCell ref="U8:W9"/>
    <mergeCell ref="X8:AA9"/>
    <mergeCell ref="AB8:AB9"/>
    <mergeCell ref="H10:Q11"/>
    <mergeCell ref="R10:T11"/>
    <mergeCell ref="U10:W11"/>
    <mergeCell ref="X10:AA11"/>
    <mergeCell ref="AB10:AB11"/>
    <mergeCell ref="C11:G13"/>
    <mergeCell ref="H12:Q13"/>
    <mergeCell ref="R12:T13"/>
    <mergeCell ref="U12:W13"/>
    <mergeCell ref="X12:AA13"/>
    <mergeCell ref="AB12:AB13"/>
    <mergeCell ref="C14:G16"/>
    <mergeCell ref="H14:K15"/>
    <mergeCell ref="L14:O15"/>
    <mergeCell ref="P14:P15"/>
    <mergeCell ref="R14:T15"/>
    <mergeCell ref="U14:W15"/>
    <mergeCell ref="X14:AA15"/>
    <mergeCell ref="AB14:AB15"/>
    <mergeCell ref="H16:K17"/>
    <mergeCell ref="L16:O17"/>
    <mergeCell ref="P16:P17"/>
    <mergeCell ref="R16:T17"/>
    <mergeCell ref="U16:W17"/>
    <mergeCell ref="X16:AA17"/>
    <mergeCell ref="AB16:AB17"/>
    <mergeCell ref="C17:G21"/>
    <mergeCell ref="H18:K19"/>
    <mergeCell ref="L18:O19"/>
    <mergeCell ref="P18:P19"/>
    <mergeCell ref="R18:T19"/>
    <mergeCell ref="U18:W19"/>
    <mergeCell ref="X18:AA19"/>
    <mergeCell ref="AB18:AB19"/>
    <mergeCell ref="H20:K21"/>
    <mergeCell ref="L20:O21"/>
    <mergeCell ref="P20:P21"/>
    <mergeCell ref="R20:T21"/>
    <mergeCell ref="U20:W21"/>
    <mergeCell ref="X20:AA21"/>
    <mergeCell ref="AB20:AB21"/>
    <mergeCell ref="C22:G24"/>
    <mergeCell ref="H22:K23"/>
    <mergeCell ref="L22:O23"/>
    <mergeCell ref="P22:P23"/>
    <mergeCell ref="U22:W23"/>
    <mergeCell ref="X22:AA23"/>
    <mergeCell ref="AB22:AB23"/>
    <mergeCell ref="H24:K25"/>
    <mergeCell ref="L24:O25"/>
    <mergeCell ref="P24:P25"/>
    <mergeCell ref="U24:W25"/>
    <mergeCell ref="X24:AA25"/>
    <mergeCell ref="AB24:AB25"/>
    <mergeCell ref="C25:G29"/>
    <mergeCell ref="H26:K27"/>
    <mergeCell ref="L26:O27"/>
    <mergeCell ref="P26:P27"/>
    <mergeCell ref="U26:W27"/>
    <mergeCell ref="X26:AA27"/>
    <mergeCell ref="AB26:AB27"/>
    <mergeCell ref="H28:K29"/>
    <mergeCell ref="L28:O29"/>
    <mergeCell ref="P28:P29"/>
    <mergeCell ref="U28:W29"/>
    <mergeCell ref="X28:AA29"/>
    <mergeCell ref="AB28:AB29"/>
    <mergeCell ref="K30:K31"/>
    <mergeCell ref="L30:N31"/>
    <mergeCell ref="O30:Q31"/>
    <mergeCell ref="V30:AA31"/>
    <mergeCell ref="AB30:AB31"/>
    <mergeCell ref="K32:K33"/>
    <mergeCell ref="L32:N33"/>
    <mergeCell ref="O32:Q33"/>
    <mergeCell ref="V32:AA33"/>
    <mergeCell ref="AB32:AB33"/>
    <mergeCell ref="K34:K35"/>
    <mergeCell ref="L34:N35"/>
    <mergeCell ref="O34:Q35"/>
    <mergeCell ref="V34:AA35"/>
    <mergeCell ref="AB34:AB35"/>
    <mergeCell ref="K36:K37"/>
    <mergeCell ref="L36:N37"/>
    <mergeCell ref="O36:Q37"/>
    <mergeCell ref="V36:AA37"/>
    <mergeCell ref="AB36:AB37"/>
    <mergeCell ref="K38:O39"/>
    <mergeCell ref="V38:AA39"/>
    <mergeCell ref="AB38:AB39"/>
    <mergeCell ref="K40:O43"/>
    <mergeCell ref="V40:AA41"/>
    <mergeCell ref="AB40:AB41"/>
    <mergeCell ref="B46:C47"/>
    <mergeCell ref="D46:I47"/>
    <mergeCell ref="J46:K47"/>
    <mergeCell ref="L46:M47"/>
    <mergeCell ref="N46:O47"/>
    <mergeCell ref="P46:Q47"/>
    <mergeCell ref="R46:S47"/>
    <mergeCell ref="T46:U47"/>
    <mergeCell ref="V46:W47"/>
    <mergeCell ref="X46:Y47"/>
    <mergeCell ref="Z46:AA47"/>
    <mergeCell ref="H49:I50"/>
    <mergeCell ref="J49:K50"/>
    <mergeCell ref="L49:M50"/>
    <mergeCell ref="N49:O50"/>
    <mergeCell ref="P49:Q50"/>
    <mergeCell ref="R49:S50"/>
    <mergeCell ref="T49:U50"/>
    <mergeCell ref="V49:W50"/>
    <mergeCell ref="B6:B13"/>
    <mergeCell ref="B14:B29"/>
  </mergeCells>
  <phoneticPr fontId="2"/>
  <pageMargins left="0.70866141732283472" right="0.23622047244094491" top="0.70866141732283472" bottom="0.27559055118110237" header="0.51181102362204722" footer="0.19685039370078741"/>
  <pageSetup paperSize="9" scale="88" fitToWidth="1" fitToHeight="1" orientation="portrait" usePrinterDefaults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AU53"/>
  <sheetViews>
    <sheetView showZeros="0" zoomScale="73" zoomScaleNormal="73" zoomScaleSheetLayoutView="100" workbookViewId="0">
      <selection activeCell="AE31" sqref="AE31"/>
    </sheetView>
  </sheetViews>
  <sheetFormatPr defaultRowHeight="13.5"/>
  <cols>
    <col min="1" max="1" width="0.5" style="1" customWidth="1"/>
    <col min="2" max="3" width="3.625" style="1" customWidth="1"/>
    <col min="4" max="6" width="3.875" style="1" customWidth="1"/>
    <col min="7" max="7" width="2.375" style="1" customWidth="1"/>
    <col min="8" max="9" width="3.875" style="1" customWidth="1"/>
    <col min="10" max="10" width="6.125" style="1" customWidth="1"/>
    <col min="11" max="11" width="4.125" style="1" customWidth="1"/>
    <col min="12" max="14" width="3.875" style="1" customWidth="1"/>
    <col min="15" max="15" width="3" style="1" customWidth="1"/>
    <col min="16" max="16" width="3.875" style="1" customWidth="1"/>
    <col min="17" max="17" width="2.25" style="1" customWidth="1"/>
    <col min="18" max="19" width="3.875" style="1" customWidth="1"/>
    <col min="20" max="20" width="4" style="1" customWidth="1"/>
    <col min="21" max="22" width="3.875" style="1" customWidth="1"/>
    <col min="23" max="23" width="8.5" style="1" customWidth="1"/>
    <col min="24" max="26" width="3.875" style="1" customWidth="1"/>
    <col min="27" max="27" width="2.25" style="1" customWidth="1"/>
    <col min="28" max="28" width="2.625" style="1" customWidth="1"/>
    <col min="29" max="29" width="3.125" style="2" customWidth="1"/>
    <col min="30" max="30" width="3.625" style="1" customWidth="1"/>
    <col min="31" max="31" width="13.875" style="1" bestFit="1" customWidth="1"/>
    <col min="32" max="33" width="10.75" style="1" customWidth="1"/>
    <col min="34" max="34" width="16" style="1" bestFit="1" customWidth="1"/>
    <col min="35" max="35" width="9.5" style="1" bestFit="1" customWidth="1"/>
    <col min="36" max="36" width="6.125" style="1" customWidth="1"/>
    <col min="37" max="37" width="9.5" style="1" bestFit="1" customWidth="1"/>
    <col min="38" max="38" width="13.875" style="1" bestFit="1" customWidth="1"/>
    <col min="39" max="39" width="11.625" style="1" bestFit="1" customWidth="1"/>
    <col min="40" max="40" width="20.5" style="1" bestFit="1" customWidth="1"/>
    <col min="41" max="41" width="13.875" style="1" bestFit="1" customWidth="1"/>
    <col min="42" max="50" width="10.75" style="1" customWidth="1"/>
    <col min="51" max="261" width="9" style="1" customWidth="1"/>
    <col min="262" max="262" width="0.5" style="1" customWidth="1"/>
    <col min="263" max="264" width="3.625" style="1" customWidth="1"/>
    <col min="265" max="288" width="3.875" style="1" customWidth="1"/>
    <col min="289" max="289" width="2.625" style="1" customWidth="1"/>
    <col min="290" max="290" width="3.125" style="1" customWidth="1"/>
    <col min="291" max="305" width="3.625" style="1" customWidth="1"/>
    <col min="306" max="517" width="9" style="1" customWidth="1"/>
    <col min="518" max="518" width="0.5" style="1" customWidth="1"/>
    <col min="519" max="520" width="3.625" style="1" customWidth="1"/>
    <col min="521" max="544" width="3.875" style="1" customWidth="1"/>
    <col min="545" max="545" width="2.625" style="1" customWidth="1"/>
    <col min="546" max="546" width="3.125" style="1" customWidth="1"/>
    <col min="547" max="561" width="3.625" style="1" customWidth="1"/>
    <col min="562" max="773" width="9" style="1" customWidth="1"/>
    <col min="774" max="774" width="0.5" style="1" customWidth="1"/>
    <col min="775" max="776" width="3.625" style="1" customWidth="1"/>
    <col min="777" max="800" width="3.875" style="1" customWidth="1"/>
    <col min="801" max="801" width="2.625" style="1" customWidth="1"/>
    <col min="802" max="802" width="3.125" style="1" customWidth="1"/>
    <col min="803" max="817" width="3.625" style="1" customWidth="1"/>
    <col min="818" max="1029" width="9" style="1" customWidth="1"/>
    <col min="1030" max="1030" width="0.5" style="1" customWidth="1"/>
    <col min="1031" max="1032" width="3.625" style="1" customWidth="1"/>
    <col min="1033" max="1056" width="3.875" style="1" customWidth="1"/>
    <col min="1057" max="1057" width="2.625" style="1" customWidth="1"/>
    <col min="1058" max="1058" width="3.125" style="1" customWidth="1"/>
    <col min="1059" max="1073" width="3.625" style="1" customWidth="1"/>
    <col min="1074" max="1285" width="9" style="1" customWidth="1"/>
    <col min="1286" max="1286" width="0.5" style="1" customWidth="1"/>
    <col min="1287" max="1288" width="3.625" style="1" customWidth="1"/>
    <col min="1289" max="1312" width="3.875" style="1" customWidth="1"/>
    <col min="1313" max="1313" width="2.625" style="1" customWidth="1"/>
    <col min="1314" max="1314" width="3.125" style="1" customWidth="1"/>
    <col min="1315" max="1329" width="3.625" style="1" customWidth="1"/>
    <col min="1330" max="1541" width="9" style="1" customWidth="1"/>
    <col min="1542" max="1542" width="0.5" style="1" customWidth="1"/>
    <col min="1543" max="1544" width="3.625" style="1" customWidth="1"/>
    <col min="1545" max="1568" width="3.875" style="1" customWidth="1"/>
    <col min="1569" max="1569" width="2.625" style="1" customWidth="1"/>
    <col min="1570" max="1570" width="3.125" style="1" customWidth="1"/>
    <col min="1571" max="1585" width="3.625" style="1" customWidth="1"/>
    <col min="1586" max="1797" width="9" style="1" customWidth="1"/>
    <col min="1798" max="1798" width="0.5" style="1" customWidth="1"/>
    <col min="1799" max="1800" width="3.625" style="1" customWidth="1"/>
    <col min="1801" max="1824" width="3.875" style="1" customWidth="1"/>
    <col min="1825" max="1825" width="2.625" style="1" customWidth="1"/>
    <col min="1826" max="1826" width="3.125" style="1" customWidth="1"/>
    <col min="1827" max="1841" width="3.625" style="1" customWidth="1"/>
    <col min="1842" max="2053" width="9" style="1" customWidth="1"/>
    <col min="2054" max="2054" width="0.5" style="1" customWidth="1"/>
    <col min="2055" max="2056" width="3.625" style="1" customWidth="1"/>
    <col min="2057" max="2080" width="3.875" style="1" customWidth="1"/>
    <col min="2081" max="2081" width="2.625" style="1" customWidth="1"/>
    <col min="2082" max="2082" width="3.125" style="1" customWidth="1"/>
    <col min="2083" max="2097" width="3.625" style="1" customWidth="1"/>
    <col min="2098" max="2309" width="9" style="1" customWidth="1"/>
    <col min="2310" max="2310" width="0.5" style="1" customWidth="1"/>
    <col min="2311" max="2312" width="3.625" style="1" customWidth="1"/>
    <col min="2313" max="2336" width="3.875" style="1" customWidth="1"/>
    <col min="2337" max="2337" width="2.625" style="1" customWidth="1"/>
    <col min="2338" max="2338" width="3.125" style="1" customWidth="1"/>
    <col min="2339" max="2353" width="3.625" style="1" customWidth="1"/>
    <col min="2354" max="2565" width="9" style="1" customWidth="1"/>
    <col min="2566" max="2566" width="0.5" style="1" customWidth="1"/>
    <col min="2567" max="2568" width="3.625" style="1" customWidth="1"/>
    <col min="2569" max="2592" width="3.875" style="1" customWidth="1"/>
    <col min="2593" max="2593" width="2.625" style="1" customWidth="1"/>
    <col min="2594" max="2594" width="3.125" style="1" customWidth="1"/>
    <col min="2595" max="2609" width="3.625" style="1" customWidth="1"/>
    <col min="2610" max="2821" width="9" style="1" customWidth="1"/>
    <col min="2822" max="2822" width="0.5" style="1" customWidth="1"/>
    <col min="2823" max="2824" width="3.625" style="1" customWidth="1"/>
    <col min="2825" max="2848" width="3.875" style="1" customWidth="1"/>
    <col min="2849" max="2849" width="2.625" style="1" customWidth="1"/>
    <col min="2850" max="2850" width="3.125" style="1" customWidth="1"/>
    <col min="2851" max="2865" width="3.625" style="1" customWidth="1"/>
    <col min="2866" max="3077" width="9" style="1" customWidth="1"/>
    <col min="3078" max="3078" width="0.5" style="1" customWidth="1"/>
    <col min="3079" max="3080" width="3.625" style="1" customWidth="1"/>
    <col min="3081" max="3104" width="3.875" style="1" customWidth="1"/>
    <col min="3105" max="3105" width="2.625" style="1" customWidth="1"/>
    <col min="3106" max="3106" width="3.125" style="1" customWidth="1"/>
    <col min="3107" max="3121" width="3.625" style="1" customWidth="1"/>
    <col min="3122" max="3333" width="9" style="1" customWidth="1"/>
    <col min="3334" max="3334" width="0.5" style="1" customWidth="1"/>
    <col min="3335" max="3336" width="3.625" style="1" customWidth="1"/>
    <col min="3337" max="3360" width="3.875" style="1" customWidth="1"/>
    <col min="3361" max="3361" width="2.625" style="1" customWidth="1"/>
    <col min="3362" max="3362" width="3.125" style="1" customWidth="1"/>
    <col min="3363" max="3377" width="3.625" style="1" customWidth="1"/>
    <col min="3378" max="3589" width="9" style="1" customWidth="1"/>
    <col min="3590" max="3590" width="0.5" style="1" customWidth="1"/>
    <col min="3591" max="3592" width="3.625" style="1" customWidth="1"/>
    <col min="3593" max="3616" width="3.875" style="1" customWidth="1"/>
    <col min="3617" max="3617" width="2.625" style="1" customWidth="1"/>
    <col min="3618" max="3618" width="3.125" style="1" customWidth="1"/>
    <col min="3619" max="3633" width="3.625" style="1" customWidth="1"/>
    <col min="3634" max="3845" width="9" style="1" customWidth="1"/>
    <col min="3846" max="3846" width="0.5" style="1" customWidth="1"/>
    <col min="3847" max="3848" width="3.625" style="1" customWidth="1"/>
    <col min="3849" max="3872" width="3.875" style="1" customWidth="1"/>
    <col min="3873" max="3873" width="2.625" style="1" customWidth="1"/>
    <col min="3874" max="3874" width="3.125" style="1" customWidth="1"/>
    <col min="3875" max="3889" width="3.625" style="1" customWidth="1"/>
    <col min="3890" max="4101" width="9" style="1" customWidth="1"/>
    <col min="4102" max="4102" width="0.5" style="1" customWidth="1"/>
    <col min="4103" max="4104" width="3.625" style="1" customWidth="1"/>
    <col min="4105" max="4128" width="3.875" style="1" customWidth="1"/>
    <col min="4129" max="4129" width="2.625" style="1" customWidth="1"/>
    <col min="4130" max="4130" width="3.125" style="1" customWidth="1"/>
    <col min="4131" max="4145" width="3.625" style="1" customWidth="1"/>
    <col min="4146" max="4357" width="9" style="1" customWidth="1"/>
    <col min="4358" max="4358" width="0.5" style="1" customWidth="1"/>
    <col min="4359" max="4360" width="3.625" style="1" customWidth="1"/>
    <col min="4361" max="4384" width="3.875" style="1" customWidth="1"/>
    <col min="4385" max="4385" width="2.625" style="1" customWidth="1"/>
    <col min="4386" max="4386" width="3.125" style="1" customWidth="1"/>
    <col min="4387" max="4401" width="3.625" style="1" customWidth="1"/>
    <col min="4402" max="4613" width="9" style="1" customWidth="1"/>
    <col min="4614" max="4614" width="0.5" style="1" customWidth="1"/>
    <col min="4615" max="4616" width="3.625" style="1" customWidth="1"/>
    <col min="4617" max="4640" width="3.875" style="1" customWidth="1"/>
    <col min="4641" max="4641" width="2.625" style="1" customWidth="1"/>
    <col min="4642" max="4642" width="3.125" style="1" customWidth="1"/>
    <col min="4643" max="4657" width="3.625" style="1" customWidth="1"/>
    <col min="4658" max="4869" width="9" style="1" customWidth="1"/>
    <col min="4870" max="4870" width="0.5" style="1" customWidth="1"/>
    <col min="4871" max="4872" width="3.625" style="1" customWidth="1"/>
    <col min="4873" max="4896" width="3.875" style="1" customWidth="1"/>
    <col min="4897" max="4897" width="2.625" style="1" customWidth="1"/>
    <col min="4898" max="4898" width="3.125" style="1" customWidth="1"/>
    <col min="4899" max="4913" width="3.625" style="1" customWidth="1"/>
    <col min="4914" max="5125" width="9" style="1" customWidth="1"/>
    <col min="5126" max="5126" width="0.5" style="1" customWidth="1"/>
    <col min="5127" max="5128" width="3.625" style="1" customWidth="1"/>
    <col min="5129" max="5152" width="3.875" style="1" customWidth="1"/>
    <col min="5153" max="5153" width="2.625" style="1" customWidth="1"/>
    <col min="5154" max="5154" width="3.125" style="1" customWidth="1"/>
    <col min="5155" max="5169" width="3.625" style="1" customWidth="1"/>
    <col min="5170" max="5381" width="9" style="1" customWidth="1"/>
    <col min="5382" max="5382" width="0.5" style="1" customWidth="1"/>
    <col min="5383" max="5384" width="3.625" style="1" customWidth="1"/>
    <col min="5385" max="5408" width="3.875" style="1" customWidth="1"/>
    <col min="5409" max="5409" width="2.625" style="1" customWidth="1"/>
    <col min="5410" max="5410" width="3.125" style="1" customWidth="1"/>
    <col min="5411" max="5425" width="3.625" style="1" customWidth="1"/>
    <col min="5426" max="5637" width="9" style="1" customWidth="1"/>
    <col min="5638" max="5638" width="0.5" style="1" customWidth="1"/>
    <col min="5639" max="5640" width="3.625" style="1" customWidth="1"/>
    <col min="5641" max="5664" width="3.875" style="1" customWidth="1"/>
    <col min="5665" max="5665" width="2.625" style="1" customWidth="1"/>
    <col min="5666" max="5666" width="3.125" style="1" customWidth="1"/>
    <col min="5667" max="5681" width="3.625" style="1" customWidth="1"/>
    <col min="5682" max="5893" width="9" style="1" customWidth="1"/>
    <col min="5894" max="5894" width="0.5" style="1" customWidth="1"/>
    <col min="5895" max="5896" width="3.625" style="1" customWidth="1"/>
    <col min="5897" max="5920" width="3.875" style="1" customWidth="1"/>
    <col min="5921" max="5921" width="2.625" style="1" customWidth="1"/>
    <col min="5922" max="5922" width="3.125" style="1" customWidth="1"/>
    <col min="5923" max="5937" width="3.625" style="1" customWidth="1"/>
    <col min="5938" max="6149" width="9" style="1" customWidth="1"/>
    <col min="6150" max="6150" width="0.5" style="1" customWidth="1"/>
    <col min="6151" max="6152" width="3.625" style="1" customWidth="1"/>
    <col min="6153" max="6176" width="3.875" style="1" customWidth="1"/>
    <col min="6177" max="6177" width="2.625" style="1" customWidth="1"/>
    <col min="6178" max="6178" width="3.125" style="1" customWidth="1"/>
    <col min="6179" max="6193" width="3.625" style="1" customWidth="1"/>
    <col min="6194" max="6405" width="9" style="1" customWidth="1"/>
    <col min="6406" max="6406" width="0.5" style="1" customWidth="1"/>
    <col min="6407" max="6408" width="3.625" style="1" customWidth="1"/>
    <col min="6409" max="6432" width="3.875" style="1" customWidth="1"/>
    <col min="6433" max="6433" width="2.625" style="1" customWidth="1"/>
    <col min="6434" max="6434" width="3.125" style="1" customWidth="1"/>
    <col min="6435" max="6449" width="3.625" style="1" customWidth="1"/>
    <col min="6450" max="6661" width="9" style="1" customWidth="1"/>
    <col min="6662" max="6662" width="0.5" style="1" customWidth="1"/>
    <col min="6663" max="6664" width="3.625" style="1" customWidth="1"/>
    <col min="6665" max="6688" width="3.875" style="1" customWidth="1"/>
    <col min="6689" max="6689" width="2.625" style="1" customWidth="1"/>
    <col min="6690" max="6690" width="3.125" style="1" customWidth="1"/>
    <col min="6691" max="6705" width="3.625" style="1" customWidth="1"/>
    <col min="6706" max="6917" width="9" style="1" customWidth="1"/>
    <col min="6918" max="6918" width="0.5" style="1" customWidth="1"/>
    <col min="6919" max="6920" width="3.625" style="1" customWidth="1"/>
    <col min="6921" max="6944" width="3.875" style="1" customWidth="1"/>
    <col min="6945" max="6945" width="2.625" style="1" customWidth="1"/>
    <col min="6946" max="6946" width="3.125" style="1" customWidth="1"/>
    <col min="6947" max="6961" width="3.625" style="1" customWidth="1"/>
    <col min="6962" max="7173" width="9" style="1" customWidth="1"/>
    <col min="7174" max="7174" width="0.5" style="1" customWidth="1"/>
    <col min="7175" max="7176" width="3.625" style="1" customWidth="1"/>
    <col min="7177" max="7200" width="3.875" style="1" customWidth="1"/>
    <col min="7201" max="7201" width="2.625" style="1" customWidth="1"/>
    <col min="7202" max="7202" width="3.125" style="1" customWidth="1"/>
    <col min="7203" max="7217" width="3.625" style="1" customWidth="1"/>
    <col min="7218" max="7429" width="9" style="1" customWidth="1"/>
    <col min="7430" max="7430" width="0.5" style="1" customWidth="1"/>
    <col min="7431" max="7432" width="3.625" style="1" customWidth="1"/>
    <col min="7433" max="7456" width="3.875" style="1" customWidth="1"/>
    <col min="7457" max="7457" width="2.625" style="1" customWidth="1"/>
    <col min="7458" max="7458" width="3.125" style="1" customWidth="1"/>
    <col min="7459" max="7473" width="3.625" style="1" customWidth="1"/>
    <col min="7474" max="7685" width="9" style="1" customWidth="1"/>
    <col min="7686" max="7686" width="0.5" style="1" customWidth="1"/>
    <col min="7687" max="7688" width="3.625" style="1" customWidth="1"/>
    <col min="7689" max="7712" width="3.875" style="1" customWidth="1"/>
    <col min="7713" max="7713" width="2.625" style="1" customWidth="1"/>
    <col min="7714" max="7714" width="3.125" style="1" customWidth="1"/>
    <col min="7715" max="7729" width="3.625" style="1" customWidth="1"/>
    <col min="7730" max="7941" width="9" style="1" customWidth="1"/>
    <col min="7942" max="7942" width="0.5" style="1" customWidth="1"/>
    <col min="7943" max="7944" width="3.625" style="1" customWidth="1"/>
    <col min="7945" max="7968" width="3.875" style="1" customWidth="1"/>
    <col min="7969" max="7969" width="2.625" style="1" customWidth="1"/>
    <col min="7970" max="7970" width="3.125" style="1" customWidth="1"/>
    <col min="7971" max="7985" width="3.625" style="1" customWidth="1"/>
    <col min="7986" max="8197" width="9" style="1" customWidth="1"/>
    <col min="8198" max="8198" width="0.5" style="1" customWidth="1"/>
    <col min="8199" max="8200" width="3.625" style="1" customWidth="1"/>
    <col min="8201" max="8224" width="3.875" style="1" customWidth="1"/>
    <col min="8225" max="8225" width="2.625" style="1" customWidth="1"/>
    <col min="8226" max="8226" width="3.125" style="1" customWidth="1"/>
    <col min="8227" max="8241" width="3.625" style="1" customWidth="1"/>
    <col min="8242" max="8453" width="9" style="1" customWidth="1"/>
    <col min="8454" max="8454" width="0.5" style="1" customWidth="1"/>
    <col min="8455" max="8456" width="3.625" style="1" customWidth="1"/>
    <col min="8457" max="8480" width="3.875" style="1" customWidth="1"/>
    <col min="8481" max="8481" width="2.625" style="1" customWidth="1"/>
    <col min="8482" max="8482" width="3.125" style="1" customWidth="1"/>
    <col min="8483" max="8497" width="3.625" style="1" customWidth="1"/>
    <col min="8498" max="8709" width="9" style="1" customWidth="1"/>
    <col min="8710" max="8710" width="0.5" style="1" customWidth="1"/>
    <col min="8711" max="8712" width="3.625" style="1" customWidth="1"/>
    <col min="8713" max="8736" width="3.875" style="1" customWidth="1"/>
    <col min="8737" max="8737" width="2.625" style="1" customWidth="1"/>
    <col min="8738" max="8738" width="3.125" style="1" customWidth="1"/>
    <col min="8739" max="8753" width="3.625" style="1" customWidth="1"/>
    <col min="8754" max="8965" width="9" style="1" customWidth="1"/>
    <col min="8966" max="8966" width="0.5" style="1" customWidth="1"/>
    <col min="8967" max="8968" width="3.625" style="1" customWidth="1"/>
    <col min="8969" max="8992" width="3.875" style="1" customWidth="1"/>
    <col min="8993" max="8993" width="2.625" style="1" customWidth="1"/>
    <col min="8994" max="8994" width="3.125" style="1" customWidth="1"/>
    <col min="8995" max="9009" width="3.625" style="1" customWidth="1"/>
    <col min="9010" max="9221" width="9" style="1" customWidth="1"/>
    <col min="9222" max="9222" width="0.5" style="1" customWidth="1"/>
    <col min="9223" max="9224" width="3.625" style="1" customWidth="1"/>
    <col min="9225" max="9248" width="3.875" style="1" customWidth="1"/>
    <col min="9249" max="9249" width="2.625" style="1" customWidth="1"/>
    <col min="9250" max="9250" width="3.125" style="1" customWidth="1"/>
    <col min="9251" max="9265" width="3.625" style="1" customWidth="1"/>
    <col min="9266" max="9477" width="9" style="1" customWidth="1"/>
    <col min="9478" max="9478" width="0.5" style="1" customWidth="1"/>
    <col min="9479" max="9480" width="3.625" style="1" customWidth="1"/>
    <col min="9481" max="9504" width="3.875" style="1" customWidth="1"/>
    <col min="9505" max="9505" width="2.625" style="1" customWidth="1"/>
    <col min="9506" max="9506" width="3.125" style="1" customWidth="1"/>
    <col min="9507" max="9521" width="3.625" style="1" customWidth="1"/>
    <col min="9522" max="9733" width="9" style="1" customWidth="1"/>
    <col min="9734" max="9734" width="0.5" style="1" customWidth="1"/>
    <col min="9735" max="9736" width="3.625" style="1" customWidth="1"/>
    <col min="9737" max="9760" width="3.875" style="1" customWidth="1"/>
    <col min="9761" max="9761" width="2.625" style="1" customWidth="1"/>
    <col min="9762" max="9762" width="3.125" style="1" customWidth="1"/>
    <col min="9763" max="9777" width="3.625" style="1" customWidth="1"/>
    <col min="9778" max="9989" width="9" style="1" customWidth="1"/>
    <col min="9990" max="9990" width="0.5" style="1" customWidth="1"/>
    <col min="9991" max="9992" width="3.625" style="1" customWidth="1"/>
    <col min="9993" max="10016" width="3.875" style="1" customWidth="1"/>
    <col min="10017" max="10017" width="2.625" style="1" customWidth="1"/>
    <col min="10018" max="10018" width="3.125" style="1" customWidth="1"/>
    <col min="10019" max="10033" width="3.625" style="1" customWidth="1"/>
    <col min="10034" max="10245" width="9" style="1" customWidth="1"/>
    <col min="10246" max="10246" width="0.5" style="1" customWidth="1"/>
    <col min="10247" max="10248" width="3.625" style="1" customWidth="1"/>
    <col min="10249" max="10272" width="3.875" style="1" customWidth="1"/>
    <col min="10273" max="10273" width="2.625" style="1" customWidth="1"/>
    <col min="10274" max="10274" width="3.125" style="1" customWidth="1"/>
    <col min="10275" max="10289" width="3.625" style="1" customWidth="1"/>
    <col min="10290" max="10501" width="9" style="1" customWidth="1"/>
    <col min="10502" max="10502" width="0.5" style="1" customWidth="1"/>
    <col min="10503" max="10504" width="3.625" style="1" customWidth="1"/>
    <col min="10505" max="10528" width="3.875" style="1" customWidth="1"/>
    <col min="10529" max="10529" width="2.625" style="1" customWidth="1"/>
    <col min="10530" max="10530" width="3.125" style="1" customWidth="1"/>
    <col min="10531" max="10545" width="3.625" style="1" customWidth="1"/>
    <col min="10546" max="10757" width="9" style="1" customWidth="1"/>
    <col min="10758" max="10758" width="0.5" style="1" customWidth="1"/>
    <col min="10759" max="10760" width="3.625" style="1" customWidth="1"/>
    <col min="10761" max="10784" width="3.875" style="1" customWidth="1"/>
    <col min="10785" max="10785" width="2.625" style="1" customWidth="1"/>
    <col min="10786" max="10786" width="3.125" style="1" customWidth="1"/>
    <col min="10787" max="10801" width="3.625" style="1" customWidth="1"/>
    <col min="10802" max="11013" width="9" style="1" customWidth="1"/>
    <col min="11014" max="11014" width="0.5" style="1" customWidth="1"/>
    <col min="11015" max="11016" width="3.625" style="1" customWidth="1"/>
    <col min="11017" max="11040" width="3.875" style="1" customWidth="1"/>
    <col min="11041" max="11041" width="2.625" style="1" customWidth="1"/>
    <col min="11042" max="11042" width="3.125" style="1" customWidth="1"/>
    <col min="11043" max="11057" width="3.625" style="1" customWidth="1"/>
    <col min="11058" max="11269" width="9" style="1" customWidth="1"/>
    <col min="11270" max="11270" width="0.5" style="1" customWidth="1"/>
    <col min="11271" max="11272" width="3.625" style="1" customWidth="1"/>
    <col min="11273" max="11296" width="3.875" style="1" customWidth="1"/>
    <col min="11297" max="11297" width="2.625" style="1" customWidth="1"/>
    <col min="11298" max="11298" width="3.125" style="1" customWidth="1"/>
    <col min="11299" max="11313" width="3.625" style="1" customWidth="1"/>
    <col min="11314" max="11525" width="9" style="1" customWidth="1"/>
    <col min="11526" max="11526" width="0.5" style="1" customWidth="1"/>
    <col min="11527" max="11528" width="3.625" style="1" customWidth="1"/>
    <col min="11529" max="11552" width="3.875" style="1" customWidth="1"/>
    <col min="11553" max="11553" width="2.625" style="1" customWidth="1"/>
    <col min="11554" max="11554" width="3.125" style="1" customWidth="1"/>
    <col min="11555" max="11569" width="3.625" style="1" customWidth="1"/>
    <col min="11570" max="11781" width="9" style="1" customWidth="1"/>
    <col min="11782" max="11782" width="0.5" style="1" customWidth="1"/>
    <col min="11783" max="11784" width="3.625" style="1" customWidth="1"/>
    <col min="11785" max="11808" width="3.875" style="1" customWidth="1"/>
    <col min="11809" max="11809" width="2.625" style="1" customWidth="1"/>
    <col min="11810" max="11810" width="3.125" style="1" customWidth="1"/>
    <col min="11811" max="11825" width="3.625" style="1" customWidth="1"/>
    <col min="11826" max="12037" width="9" style="1" customWidth="1"/>
    <col min="12038" max="12038" width="0.5" style="1" customWidth="1"/>
    <col min="12039" max="12040" width="3.625" style="1" customWidth="1"/>
    <col min="12041" max="12064" width="3.875" style="1" customWidth="1"/>
    <col min="12065" max="12065" width="2.625" style="1" customWidth="1"/>
    <col min="12066" max="12066" width="3.125" style="1" customWidth="1"/>
    <col min="12067" max="12081" width="3.625" style="1" customWidth="1"/>
    <col min="12082" max="12293" width="9" style="1" customWidth="1"/>
    <col min="12294" max="12294" width="0.5" style="1" customWidth="1"/>
    <col min="12295" max="12296" width="3.625" style="1" customWidth="1"/>
    <col min="12297" max="12320" width="3.875" style="1" customWidth="1"/>
    <col min="12321" max="12321" width="2.625" style="1" customWidth="1"/>
    <col min="12322" max="12322" width="3.125" style="1" customWidth="1"/>
    <col min="12323" max="12337" width="3.625" style="1" customWidth="1"/>
    <col min="12338" max="12549" width="9" style="1" customWidth="1"/>
    <col min="12550" max="12550" width="0.5" style="1" customWidth="1"/>
    <col min="12551" max="12552" width="3.625" style="1" customWidth="1"/>
    <col min="12553" max="12576" width="3.875" style="1" customWidth="1"/>
    <col min="12577" max="12577" width="2.625" style="1" customWidth="1"/>
    <col min="12578" max="12578" width="3.125" style="1" customWidth="1"/>
    <col min="12579" max="12593" width="3.625" style="1" customWidth="1"/>
    <col min="12594" max="12805" width="9" style="1" customWidth="1"/>
    <col min="12806" max="12806" width="0.5" style="1" customWidth="1"/>
    <col min="12807" max="12808" width="3.625" style="1" customWidth="1"/>
    <col min="12809" max="12832" width="3.875" style="1" customWidth="1"/>
    <col min="12833" max="12833" width="2.625" style="1" customWidth="1"/>
    <col min="12834" max="12834" width="3.125" style="1" customWidth="1"/>
    <col min="12835" max="12849" width="3.625" style="1" customWidth="1"/>
    <col min="12850" max="13061" width="9" style="1" customWidth="1"/>
    <col min="13062" max="13062" width="0.5" style="1" customWidth="1"/>
    <col min="13063" max="13064" width="3.625" style="1" customWidth="1"/>
    <col min="13065" max="13088" width="3.875" style="1" customWidth="1"/>
    <col min="13089" max="13089" width="2.625" style="1" customWidth="1"/>
    <col min="13090" max="13090" width="3.125" style="1" customWidth="1"/>
    <col min="13091" max="13105" width="3.625" style="1" customWidth="1"/>
    <col min="13106" max="13317" width="9" style="1" customWidth="1"/>
    <col min="13318" max="13318" width="0.5" style="1" customWidth="1"/>
    <col min="13319" max="13320" width="3.625" style="1" customWidth="1"/>
    <col min="13321" max="13344" width="3.875" style="1" customWidth="1"/>
    <col min="13345" max="13345" width="2.625" style="1" customWidth="1"/>
    <col min="13346" max="13346" width="3.125" style="1" customWidth="1"/>
    <col min="13347" max="13361" width="3.625" style="1" customWidth="1"/>
    <col min="13362" max="13573" width="9" style="1" customWidth="1"/>
    <col min="13574" max="13574" width="0.5" style="1" customWidth="1"/>
    <col min="13575" max="13576" width="3.625" style="1" customWidth="1"/>
    <col min="13577" max="13600" width="3.875" style="1" customWidth="1"/>
    <col min="13601" max="13601" width="2.625" style="1" customWidth="1"/>
    <col min="13602" max="13602" width="3.125" style="1" customWidth="1"/>
    <col min="13603" max="13617" width="3.625" style="1" customWidth="1"/>
    <col min="13618" max="13829" width="9" style="1" customWidth="1"/>
    <col min="13830" max="13830" width="0.5" style="1" customWidth="1"/>
    <col min="13831" max="13832" width="3.625" style="1" customWidth="1"/>
    <col min="13833" max="13856" width="3.875" style="1" customWidth="1"/>
    <col min="13857" max="13857" width="2.625" style="1" customWidth="1"/>
    <col min="13858" max="13858" width="3.125" style="1" customWidth="1"/>
    <col min="13859" max="13873" width="3.625" style="1" customWidth="1"/>
    <col min="13874" max="14085" width="9" style="1" customWidth="1"/>
    <col min="14086" max="14086" width="0.5" style="1" customWidth="1"/>
    <col min="14087" max="14088" width="3.625" style="1" customWidth="1"/>
    <col min="14089" max="14112" width="3.875" style="1" customWidth="1"/>
    <col min="14113" max="14113" width="2.625" style="1" customWidth="1"/>
    <col min="14114" max="14114" width="3.125" style="1" customWidth="1"/>
    <col min="14115" max="14129" width="3.625" style="1" customWidth="1"/>
    <col min="14130" max="14341" width="9" style="1" customWidth="1"/>
    <col min="14342" max="14342" width="0.5" style="1" customWidth="1"/>
    <col min="14343" max="14344" width="3.625" style="1" customWidth="1"/>
    <col min="14345" max="14368" width="3.875" style="1" customWidth="1"/>
    <col min="14369" max="14369" width="2.625" style="1" customWidth="1"/>
    <col min="14370" max="14370" width="3.125" style="1" customWidth="1"/>
    <col min="14371" max="14385" width="3.625" style="1" customWidth="1"/>
    <col min="14386" max="14597" width="9" style="1" customWidth="1"/>
    <col min="14598" max="14598" width="0.5" style="1" customWidth="1"/>
    <col min="14599" max="14600" width="3.625" style="1" customWidth="1"/>
    <col min="14601" max="14624" width="3.875" style="1" customWidth="1"/>
    <col min="14625" max="14625" width="2.625" style="1" customWidth="1"/>
    <col min="14626" max="14626" width="3.125" style="1" customWidth="1"/>
    <col min="14627" max="14641" width="3.625" style="1" customWidth="1"/>
    <col min="14642" max="14853" width="9" style="1" customWidth="1"/>
    <col min="14854" max="14854" width="0.5" style="1" customWidth="1"/>
    <col min="14855" max="14856" width="3.625" style="1" customWidth="1"/>
    <col min="14857" max="14880" width="3.875" style="1" customWidth="1"/>
    <col min="14881" max="14881" width="2.625" style="1" customWidth="1"/>
    <col min="14882" max="14882" width="3.125" style="1" customWidth="1"/>
    <col min="14883" max="14897" width="3.625" style="1" customWidth="1"/>
    <col min="14898" max="15109" width="9" style="1" customWidth="1"/>
    <col min="15110" max="15110" width="0.5" style="1" customWidth="1"/>
    <col min="15111" max="15112" width="3.625" style="1" customWidth="1"/>
    <col min="15113" max="15136" width="3.875" style="1" customWidth="1"/>
    <col min="15137" max="15137" width="2.625" style="1" customWidth="1"/>
    <col min="15138" max="15138" width="3.125" style="1" customWidth="1"/>
    <col min="15139" max="15153" width="3.625" style="1" customWidth="1"/>
    <col min="15154" max="15365" width="9" style="1" customWidth="1"/>
    <col min="15366" max="15366" width="0.5" style="1" customWidth="1"/>
    <col min="15367" max="15368" width="3.625" style="1" customWidth="1"/>
    <col min="15369" max="15392" width="3.875" style="1" customWidth="1"/>
    <col min="15393" max="15393" width="2.625" style="1" customWidth="1"/>
    <col min="15394" max="15394" width="3.125" style="1" customWidth="1"/>
    <col min="15395" max="15409" width="3.625" style="1" customWidth="1"/>
    <col min="15410" max="15621" width="9" style="1" customWidth="1"/>
    <col min="15622" max="15622" width="0.5" style="1" customWidth="1"/>
    <col min="15623" max="15624" width="3.625" style="1" customWidth="1"/>
    <col min="15625" max="15648" width="3.875" style="1" customWidth="1"/>
    <col min="15649" max="15649" width="2.625" style="1" customWidth="1"/>
    <col min="15650" max="15650" width="3.125" style="1" customWidth="1"/>
    <col min="15651" max="15665" width="3.625" style="1" customWidth="1"/>
    <col min="15666" max="15877" width="9" style="1" customWidth="1"/>
    <col min="15878" max="15878" width="0.5" style="1" customWidth="1"/>
    <col min="15879" max="15880" width="3.625" style="1" customWidth="1"/>
    <col min="15881" max="15904" width="3.875" style="1" customWidth="1"/>
    <col min="15905" max="15905" width="2.625" style="1" customWidth="1"/>
    <col min="15906" max="15906" width="3.125" style="1" customWidth="1"/>
    <col min="15907" max="15921" width="3.625" style="1" customWidth="1"/>
    <col min="15922" max="16133" width="9" style="1" customWidth="1"/>
    <col min="16134" max="16134" width="0.5" style="1" customWidth="1"/>
    <col min="16135" max="16136" width="3.625" style="1" customWidth="1"/>
    <col min="16137" max="16160" width="3.875" style="1" customWidth="1"/>
    <col min="16161" max="16161" width="2.625" style="1" customWidth="1"/>
    <col min="16162" max="16162" width="3.125" style="1" customWidth="1"/>
    <col min="16163" max="16177" width="3.625" style="1" customWidth="1"/>
    <col min="16178" max="16384" width="9" style="1" customWidth="1"/>
  </cols>
  <sheetData>
    <row r="1" spans="2:47" ht="15" customHeight="1">
      <c r="D1" s="31" t="s">
        <v>133</v>
      </c>
      <c r="E1" s="31"/>
      <c r="F1" s="31"/>
      <c r="G1" s="31"/>
      <c r="H1" s="31"/>
      <c r="I1" s="31"/>
      <c r="J1" s="31"/>
      <c r="K1" s="88"/>
      <c r="L1" s="96" t="s">
        <v>121</v>
      </c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</row>
    <row r="2" spans="2:47" ht="15" customHeight="1">
      <c r="D2" s="31"/>
      <c r="E2" s="31"/>
      <c r="F2" s="31"/>
      <c r="G2" s="31"/>
      <c r="H2" s="31"/>
      <c r="I2" s="31"/>
      <c r="J2" s="31"/>
      <c r="K2" s="88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</row>
    <row r="3" spans="2:47" ht="6.75" customHeight="1"/>
    <row r="4" spans="2:47" ht="18.75" customHeight="1">
      <c r="B4" s="4" t="s">
        <v>6</v>
      </c>
      <c r="C4" s="14" t="s">
        <v>10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U4" s="257"/>
    </row>
    <row r="5" spans="2:47" ht="9.75" customHeight="1">
      <c r="AU5" s="257"/>
    </row>
    <row r="6" spans="2:47" ht="20.25" customHeight="1">
      <c r="B6" s="5" t="s">
        <v>12</v>
      </c>
      <c r="C6" s="15" t="s">
        <v>13</v>
      </c>
      <c r="D6" s="15"/>
      <c r="E6" s="15"/>
      <c r="F6" s="15"/>
      <c r="G6" s="15"/>
      <c r="H6" s="58" t="s">
        <v>110</v>
      </c>
      <c r="I6" s="75"/>
      <c r="J6" s="75"/>
      <c r="K6" s="75"/>
      <c r="L6" s="75"/>
      <c r="M6" s="75"/>
      <c r="N6" s="75"/>
      <c r="O6" s="75"/>
      <c r="P6" s="75"/>
      <c r="Q6" s="131"/>
      <c r="R6" s="142" t="s">
        <v>134</v>
      </c>
      <c r="S6" s="158"/>
      <c r="T6" s="169"/>
      <c r="U6" s="180" t="s">
        <v>15</v>
      </c>
      <c r="V6" s="180"/>
      <c r="W6" s="180"/>
      <c r="X6" s="292">
        <f>ROUNDDOWN(AL22*試算表計算用DB!D2,-2)</f>
        <v>200000</v>
      </c>
      <c r="Y6" s="306"/>
      <c r="Z6" s="306"/>
      <c r="AA6" s="319"/>
      <c r="AB6" s="272" t="s">
        <v>2</v>
      </c>
      <c r="AU6" s="257"/>
    </row>
    <row r="7" spans="2:47" ht="19.5" customHeight="1">
      <c r="B7" s="6"/>
      <c r="C7" s="16"/>
      <c r="D7" s="16"/>
      <c r="E7" s="16"/>
      <c r="F7" s="16"/>
      <c r="G7" s="16"/>
      <c r="H7" s="59"/>
      <c r="I7" s="76"/>
      <c r="J7" s="76"/>
      <c r="K7" s="76"/>
      <c r="L7" s="76"/>
      <c r="M7" s="76"/>
      <c r="N7" s="76"/>
      <c r="O7" s="76"/>
      <c r="P7" s="76"/>
      <c r="Q7" s="132"/>
      <c r="R7" s="143"/>
      <c r="S7" s="159"/>
      <c r="T7" s="170"/>
      <c r="U7" s="181"/>
      <c r="V7" s="181"/>
      <c r="W7" s="181"/>
      <c r="X7" s="293"/>
      <c r="Y7" s="307"/>
      <c r="Z7" s="307"/>
      <c r="AA7" s="320"/>
      <c r="AB7" s="273"/>
      <c r="AE7" s="1" t="s">
        <v>42</v>
      </c>
      <c r="AF7" s="334">
        <f>COUNTIF(AE11:AE21,"世帯主")+COUNTIF(AE11:AE21,"被保険者")</f>
        <v>4</v>
      </c>
      <c r="AG7" s="340"/>
      <c r="AH7" s="345"/>
      <c r="AJ7" s="257"/>
      <c r="AU7" s="257"/>
    </row>
    <row r="8" spans="2:47" ht="20.25" customHeight="1">
      <c r="B8" s="6"/>
      <c r="C8" s="16"/>
      <c r="D8" s="16"/>
      <c r="E8" s="16"/>
      <c r="F8" s="16"/>
      <c r="G8" s="16"/>
      <c r="H8" s="59" t="s">
        <v>110</v>
      </c>
      <c r="I8" s="76"/>
      <c r="J8" s="76"/>
      <c r="K8" s="76"/>
      <c r="L8" s="76"/>
      <c r="M8" s="76"/>
      <c r="N8" s="76"/>
      <c r="O8" s="76"/>
      <c r="P8" s="76"/>
      <c r="Q8" s="132"/>
      <c r="R8" s="144" t="s">
        <v>80</v>
      </c>
      <c r="S8" s="160"/>
      <c r="T8" s="171"/>
      <c r="U8" s="181" t="s">
        <v>18</v>
      </c>
      <c r="V8" s="181"/>
      <c r="W8" s="181"/>
      <c r="X8" s="293">
        <f>ROUNDDOWN(AL22*試算表計算用DB!D3,-2)</f>
        <v>77500</v>
      </c>
      <c r="Y8" s="307"/>
      <c r="Z8" s="307"/>
      <c r="AA8" s="320"/>
      <c r="AB8" s="273" t="s">
        <v>2</v>
      </c>
      <c r="AE8" s="1" t="s">
        <v>111</v>
      </c>
      <c r="AF8" s="334">
        <f ca="1">COUNTIF(AK11:AK21,"介護該当")</f>
        <v>0</v>
      </c>
      <c r="AG8" s="257"/>
      <c r="AH8" s="257"/>
      <c r="AI8" s="257"/>
      <c r="AJ8" s="257"/>
      <c r="AU8" s="257"/>
    </row>
    <row r="9" spans="2:47" ht="20.25" customHeight="1">
      <c r="B9" s="6"/>
      <c r="C9" s="17" t="s">
        <v>17</v>
      </c>
      <c r="D9" s="32"/>
      <c r="E9" s="32"/>
      <c r="F9" s="32"/>
      <c r="G9" s="50"/>
      <c r="H9" s="59"/>
      <c r="I9" s="76"/>
      <c r="J9" s="76"/>
      <c r="K9" s="76"/>
      <c r="L9" s="76"/>
      <c r="M9" s="76"/>
      <c r="N9" s="76"/>
      <c r="O9" s="76"/>
      <c r="P9" s="76"/>
      <c r="Q9" s="132"/>
      <c r="R9" s="145"/>
      <c r="S9" s="160"/>
      <c r="T9" s="171"/>
      <c r="U9" s="181"/>
      <c r="V9" s="181"/>
      <c r="W9" s="181"/>
      <c r="X9" s="293"/>
      <c r="Y9" s="307"/>
      <c r="Z9" s="307"/>
      <c r="AA9" s="320"/>
      <c r="AB9" s="273"/>
      <c r="AE9" s="332" t="s">
        <v>120</v>
      </c>
      <c r="AF9" s="335">
        <f ca="1">COUNTIF(AN11:AN21,"給与所得がある")+COUNTIF(AN11:AN21,"年金所得がある（65歳未満）")+COUNTIF(AN11:AN21,"給与所得があり、年金所得が15万円以下（65歳以上）")+COUNTIF(AN11:AN21,"年金所得が15万円超（65歳以上）")</f>
        <v>4</v>
      </c>
      <c r="AG9" s="341"/>
      <c r="AH9" s="341"/>
      <c r="AU9" s="257"/>
    </row>
    <row r="10" spans="2:47" ht="20.25" customHeight="1">
      <c r="B10" s="6"/>
      <c r="C10" s="18" t="s">
        <v>135</v>
      </c>
      <c r="D10" s="33"/>
      <c r="E10" s="33"/>
      <c r="F10" s="33"/>
      <c r="G10" s="51"/>
      <c r="H10" s="59" t="s">
        <v>110</v>
      </c>
      <c r="I10" s="76"/>
      <c r="J10" s="76"/>
      <c r="K10" s="76"/>
      <c r="L10" s="76"/>
      <c r="M10" s="76"/>
      <c r="N10" s="76"/>
      <c r="O10" s="76"/>
      <c r="P10" s="76"/>
      <c r="Q10" s="132"/>
      <c r="R10" s="146" t="s">
        <v>103</v>
      </c>
      <c r="S10" s="161"/>
      <c r="T10" s="172"/>
      <c r="U10" s="182" t="s">
        <v>19</v>
      </c>
      <c r="V10" s="182"/>
      <c r="W10" s="182"/>
      <c r="X10" s="293">
        <f ca="1">ROUNDDOWN(AM22*試算表計算用DB!D4,-2)</f>
        <v>0</v>
      </c>
      <c r="Y10" s="307"/>
      <c r="Z10" s="307"/>
      <c r="AA10" s="320"/>
      <c r="AB10" s="273" t="s">
        <v>2</v>
      </c>
      <c r="AC10" s="2" t="s">
        <v>21</v>
      </c>
      <c r="AE10" s="4" t="s">
        <v>75</v>
      </c>
      <c r="AF10" s="4" t="s">
        <v>122</v>
      </c>
      <c r="AG10" s="4" t="s">
        <v>123</v>
      </c>
      <c r="AH10" s="4" t="s">
        <v>56</v>
      </c>
      <c r="AI10" s="4" t="s">
        <v>118</v>
      </c>
      <c r="AJ10" s="4" t="s">
        <v>119</v>
      </c>
      <c r="AK10" s="4" t="s">
        <v>116</v>
      </c>
      <c r="AL10" s="4" t="s">
        <v>62</v>
      </c>
      <c r="AM10" s="4" t="s">
        <v>127</v>
      </c>
      <c r="AN10" s="4" t="s">
        <v>64</v>
      </c>
      <c r="AO10" s="4" t="s">
        <v>117</v>
      </c>
      <c r="AU10" s="257"/>
    </row>
    <row r="11" spans="2:47" ht="20.25" customHeight="1">
      <c r="B11" s="6"/>
      <c r="C11" s="19" t="s">
        <v>24</v>
      </c>
      <c r="D11" s="34"/>
      <c r="E11" s="34"/>
      <c r="F11" s="34"/>
      <c r="G11" s="52"/>
      <c r="H11" s="60"/>
      <c r="I11" s="77"/>
      <c r="J11" s="77"/>
      <c r="K11" s="77"/>
      <c r="L11" s="77"/>
      <c r="M11" s="77"/>
      <c r="N11" s="77"/>
      <c r="O11" s="77"/>
      <c r="P11" s="77"/>
      <c r="Q11" s="133"/>
      <c r="R11" s="147"/>
      <c r="S11" s="162"/>
      <c r="T11" s="173"/>
      <c r="U11" s="183"/>
      <c r="V11" s="183"/>
      <c r="W11" s="183"/>
      <c r="X11" s="294"/>
      <c r="Y11" s="308"/>
      <c r="Z11" s="308"/>
      <c r="AA11" s="321"/>
      <c r="AB11" s="274"/>
      <c r="AE11" s="333" t="s">
        <v>131</v>
      </c>
      <c r="AF11" s="336"/>
      <c r="AG11" s="336">
        <v>750000</v>
      </c>
      <c r="AH11" s="336"/>
      <c r="AI11" s="346">
        <v>19725</v>
      </c>
      <c r="AJ11" s="347">
        <f t="shared" ref="AJ11:AJ21" ca="1" si="0">IF(AI11="","",DATEDIF(AI11,TODAY(),"Y"))</f>
        <v>72</v>
      </c>
      <c r="AK11" s="348" t="str">
        <f ca="1">IF(AE11="世帯主",IF(AND(AJ11&lt;=64,40&lt;=AJ11),"介護該当",""),"")</f>
        <v/>
      </c>
      <c r="AL11" s="335">
        <f>IF(AE11="世帯主",IF(AF11+AG11+AH11&gt;試算表計算用DB!$B$6,AF11+AG11+AH11-試算表計算用DB!$B$6,0),0)</f>
        <v>320000</v>
      </c>
      <c r="AM11" s="335">
        <f t="shared" ref="AM11:AM21" ca="1" si="1">IF(AK11="介護該当",AL11,0)</f>
        <v>0</v>
      </c>
      <c r="AN11" s="354" t="str">
        <f t="shared" ref="AN11:AN21" ca="1" si="2">IF(AJ11&lt;=64,IF(AF11&gt;0,"給与所得がある",IF(AG11&gt;0,"年金所得がある（65歳未満）","")),IF(AG11&gt;150000,"年金所得が15万円超（65歳以上）",IF(AF11&gt;0,"給与所得があり、年金所得が15万円以下（65歳以上）","")))</f>
        <v>年金所得が15万円超（65歳以上）</v>
      </c>
      <c r="AO11" s="347">
        <f t="shared" ref="AO11:AO21" ca="1" si="3">IF(AN11="年金所得が15万円超（65歳以上）",AF11+AG11+AH11-150000,IF(AJ11&lt;65,AF11+AG11+AH11,AF11+AH11))</f>
        <v>600000</v>
      </c>
      <c r="AU11" s="257"/>
    </row>
    <row r="12" spans="2:47" ht="17.25" customHeight="1">
      <c r="B12" s="6"/>
      <c r="C12" s="19"/>
      <c r="D12" s="34"/>
      <c r="E12" s="34"/>
      <c r="F12" s="34"/>
      <c r="G12" s="52"/>
      <c r="H12" s="61" t="s">
        <v>110</v>
      </c>
      <c r="I12" s="78"/>
      <c r="J12" s="78"/>
      <c r="K12" s="78"/>
      <c r="L12" s="78"/>
      <c r="M12" s="78"/>
      <c r="N12" s="78"/>
      <c r="O12" s="78"/>
      <c r="P12" s="78"/>
      <c r="Q12" s="134"/>
      <c r="R12" s="148" t="s">
        <v>104</v>
      </c>
      <c r="S12" s="163"/>
      <c r="T12" s="174"/>
      <c r="U12" s="184" t="s">
        <v>27</v>
      </c>
      <c r="V12" s="184"/>
      <c r="W12" s="184"/>
      <c r="X12" s="293">
        <f>ROUNDDOWN(AL22*試算表計算用DB!D5,-2)</f>
        <v>6200</v>
      </c>
      <c r="Y12" s="307"/>
      <c r="Z12" s="307"/>
      <c r="AA12" s="320"/>
      <c r="AB12" s="275" t="s">
        <v>2</v>
      </c>
      <c r="AE12" s="333" t="s">
        <v>132</v>
      </c>
      <c r="AF12" s="336"/>
      <c r="AG12" s="336">
        <v>500000</v>
      </c>
      <c r="AH12" s="336"/>
      <c r="AI12" s="346">
        <v>20455</v>
      </c>
      <c r="AJ12" s="347">
        <f t="shared" ca="1" si="0"/>
        <v>70</v>
      </c>
      <c r="AK12" s="348" t="str">
        <f t="shared" ref="AK12:AK21" ca="1" si="4">IF(AND(AJ12&lt;=64,40&lt;=AJ12),"介護該当","")</f>
        <v/>
      </c>
      <c r="AL12" s="335">
        <f>IF(AF12+AG12+AH12&gt;試算表計算用DB!$B$6,AF12+AG12+AH12-試算表計算用DB!$B$6,0)</f>
        <v>70000</v>
      </c>
      <c r="AM12" s="335">
        <f t="shared" ca="1" si="1"/>
        <v>0</v>
      </c>
      <c r="AN12" s="354" t="str">
        <f t="shared" ca="1" si="2"/>
        <v>年金所得が15万円超（65歳以上）</v>
      </c>
      <c r="AO12" s="347">
        <f t="shared" ca="1" si="3"/>
        <v>350000</v>
      </c>
      <c r="AU12" s="257"/>
    </row>
    <row r="13" spans="2:47" ht="17.25" customHeight="1">
      <c r="B13" s="6"/>
      <c r="C13" s="20"/>
      <c r="D13" s="35"/>
      <c r="E13" s="35"/>
      <c r="F13" s="35"/>
      <c r="G13" s="53"/>
      <c r="H13" s="62"/>
      <c r="I13" s="79"/>
      <c r="J13" s="79"/>
      <c r="K13" s="79"/>
      <c r="L13" s="79"/>
      <c r="M13" s="79"/>
      <c r="N13" s="79"/>
      <c r="O13" s="79"/>
      <c r="P13" s="79"/>
      <c r="Q13" s="135"/>
      <c r="R13" s="149"/>
      <c r="S13" s="164"/>
      <c r="T13" s="175"/>
      <c r="U13" s="185"/>
      <c r="V13" s="185"/>
      <c r="W13" s="185"/>
      <c r="X13" s="294"/>
      <c r="Y13" s="308"/>
      <c r="Z13" s="308"/>
      <c r="AA13" s="321"/>
      <c r="AB13" s="276"/>
      <c r="AE13" s="333" t="s">
        <v>132</v>
      </c>
      <c r="AF13" s="336">
        <v>2500000</v>
      </c>
      <c r="AG13" s="336"/>
      <c r="AH13" s="336"/>
      <c r="AI13" s="346">
        <v>31810</v>
      </c>
      <c r="AJ13" s="347">
        <f t="shared" ca="1" si="0"/>
        <v>39</v>
      </c>
      <c r="AK13" s="348" t="str">
        <f t="shared" ca="1" si="4"/>
        <v/>
      </c>
      <c r="AL13" s="335">
        <f>IF(AF13+AG13+AH13&gt;試算表計算用DB!$B$6,AF13+AG13+AH13-試算表計算用DB!$B$6,0)</f>
        <v>2070000</v>
      </c>
      <c r="AM13" s="335">
        <f t="shared" ca="1" si="1"/>
        <v>0</v>
      </c>
      <c r="AN13" s="354" t="str">
        <f t="shared" ca="1" si="2"/>
        <v>給与所得がある</v>
      </c>
      <c r="AO13" s="347">
        <f t="shared" ca="1" si="3"/>
        <v>2500000</v>
      </c>
      <c r="AU13" s="257"/>
    </row>
    <row r="14" spans="2:47" ht="17.25" customHeight="1">
      <c r="B14" s="7" t="s">
        <v>29</v>
      </c>
      <c r="C14" s="21" t="s">
        <v>139</v>
      </c>
      <c r="D14" s="36"/>
      <c r="E14" s="36"/>
      <c r="F14" s="36"/>
      <c r="G14" s="36"/>
      <c r="H14" s="63" t="s">
        <v>23</v>
      </c>
      <c r="I14" s="63"/>
      <c r="J14" s="63"/>
      <c r="K14" s="68"/>
      <c r="L14" s="97">
        <f>[1]試算表計算用DB!B2</f>
        <v>34000</v>
      </c>
      <c r="M14" s="111"/>
      <c r="N14" s="111"/>
      <c r="O14" s="111"/>
      <c r="P14" s="120" t="s">
        <v>33</v>
      </c>
      <c r="Q14" s="136"/>
      <c r="R14" s="150" t="s">
        <v>34</v>
      </c>
      <c r="S14" s="165"/>
      <c r="T14" s="165"/>
      <c r="U14" s="186" t="s">
        <v>20</v>
      </c>
      <c r="V14" s="202"/>
      <c r="W14" s="211"/>
      <c r="X14" s="295">
        <f ca="1">IF($AO$27="軽減無し",試算表計算用DB!B2*AF7,IF($AO$27="２割軽減",試算表計算用DB!B2*AF7*0.8,IF($AO$27="５割軽減",試算表計算用DB!B2*AF7*0.5,IF($AO$27="7割軽減",試算表計算用DB!B2*AF7*0.3,試算表計算用DB!B2*AF7))))</f>
        <v>136000</v>
      </c>
      <c r="Y14" s="309"/>
      <c r="Z14" s="309"/>
      <c r="AA14" s="322"/>
      <c r="AB14" s="272" t="s">
        <v>2</v>
      </c>
      <c r="AE14" s="333" t="s">
        <v>132</v>
      </c>
      <c r="AF14" s="336">
        <v>470000</v>
      </c>
      <c r="AG14" s="336"/>
      <c r="AH14" s="336"/>
      <c r="AI14" s="346">
        <v>32205</v>
      </c>
      <c r="AJ14" s="347">
        <f t="shared" ca="1" si="0"/>
        <v>38</v>
      </c>
      <c r="AK14" s="348" t="str">
        <f t="shared" ca="1" si="4"/>
        <v/>
      </c>
      <c r="AL14" s="335">
        <f>IF(AF14+AG14+AH14&gt;試算表計算用DB!$B$6,AF14+AG14+AH14-試算表計算用DB!$B$6,0)</f>
        <v>40000</v>
      </c>
      <c r="AM14" s="335">
        <f t="shared" ca="1" si="1"/>
        <v>0</v>
      </c>
      <c r="AN14" s="354" t="str">
        <f t="shared" ca="1" si="2"/>
        <v>給与所得がある</v>
      </c>
      <c r="AO14" s="347">
        <f t="shared" ca="1" si="3"/>
        <v>470000</v>
      </c>
      <c r="AU14" s="257"/>
    </row>
    <row r="15" spans="2:47" ht="17.25" customHeight="1">
      <c r="B15" s="7"/>
      <c r="C15" s="22"/>
      <c r="D15" s="37"/>
      <c r="E15" s="37"/>
      <c r="F15" s="37"/>
      <c r="G15" s="37"/>
      <c r="H15" s="64"/>
      <c r="I15" s="64"/>
      <c r="J15" s="64"/>
      <c r="K15" s="69"/>
      <c r="L15" s="98"/>
      <c r="M15" s="98"/>
      <c r="N15" s="98"/>
      <c r="O15" s="98"/>
      <c r="P15" s="121"/>
      <c r="Q15" s="137"/>
      <c r="R15" s="151"/>
      <c r="S15" s="151"/>
      <c r="T15" s="151"/>
      <c r="U15" s="187"/>
      <c r="V15" s="203"/>
      <c r="W15" s="212"/>
      <c r="X15" s="296"/>
      <c r="Y15" s="310"/>
      <c r="Z15" s="310"/>
      <c r="AA15" s="323"/>
      <c r="AB15" s="273"/>
      <c r="AE15" s="333"/>
      <c r="AF15" s="336"/>
      <c r="AG15" s="336"/>
      <c r="AH15" s="336"/>
      <c r="AI15" s="346"/>
      <c r="AJ15" s="347" t="str">
        <f t="shared" ca="1" si="0"/>
        <v/>
      </c>
      <c r="AK15" s="348" t="str">
        <f t="shared" ca="1" si="4"/>
        <v/>
      </c>
      <c r="AL15" s="335">
        <f>IF(AF15+AG15+AH15&gt;試算表計算用DB!$B$6,AF15+AG15+AH15-試算表計算用DB!$B$6,0)</f>
        <v>0</v>
      </c>
      <c r="AM15" s="335">
        <f t="shared" ca="1" si="1"/>
        <v>0</v>
      </c>
      <c r="AN15" s="354" t="str">
        <f t="shared" ca="1" si="2"/>
        <v/>
      </c>
      <c r="AO15" s="347">
        <f t="shared" ca="1" si="3"/>
        <v>0</v>
      </c>
      <c r="AU15" s="257"/>
    </row>
    <row r="16" spans="2:47" ht="17.25" customHeight="1">
      <c r="B16" s="7"/>
      <c r="C16" s="22"/>
      <c r="D16" s="37"/>
      <c r="E16" s="37"/>
      <c r="F16" s="37"/>
      <c r="G16" s="37"/>
      <c r="H16" s="64" t="s">
        <v>35</v>
      </c>
      <c r="I16" s="64"/>
      <c r="J16" s="64"/>
      <c r="K16" s="69"/>
      <c r="L16" s="99">
        <f>[1]試算表計算用DB!B3</f>
        <v>13000</v>
      </c>
      <c r="M16" s="98"/>
      <c r="N16" s="98"/>
      <c r="O16" s="98"/>
      <c r="P16" s="121" t="s">
        <v>33</v>
      </c>
      <c r="Q16" s="138"/>
      <c r="R16" s="152" t="s">
        <v>34</v>
      </c>
      <c r="S16" s="151"/>
      <c r="T16" s="151"/>
      <c r="U16" s="187" t="s">
        <v>40</v>
      </c>
      <c r="V16" s="203"/>
      <c r="W16" s="212"/>
      <c r="X16" s="296">
        <f ca="1">IF($AO$27="軽減無し",試算表計算用DB!B3*AF7,IF($AO$27="２割軽減",試算表計算用DB!B3*AF7*0.8,IF($AO$27="５割軽減",試算表計算用DB!B3*AF7*0.5,IF($AO$27="7割軽減",試算表計算用DB!B3*AF7*0.3,試算表計算用DB!B3*AF7))))</f>
        <v>52000</v>
      </c>
      <c r="Y16" s="310"/>
      <c r="Z16" s="310"/>
      <c r="AA16" s="323"/>
      <c r="AB16" s="273" t="s">
        <v>2</v>
      </c>
      <c r="AE16" s="333"/>
      <c r="AF16" s="336"/>
      <c r="AG16" s="336"/>
      <c r="AH16" s="336"/>
      <c r="AI16" s="346"/>
      <c r="AJ16" s="347" t="str">
        <f t="shared" ca="1" si="0"/>
        <v/>
      </c>
      <c r="AK16" s="348" t="str">
        <f t="shared" ca="1" si="4"/>
        <v/>
      </c>
      <c r="AL16" s="335">
        <f>IF(AF16+AG16+AH16&gt;試算表計算用DB!$B$6,AF16+AG16+AH16-試算表計算用DB!$B$6,0)</f>
        <v>0</v>
      </c>
      <c r="AM16" s="335">
        <f t="shared" ca="1" si="1"/>
        <v>0</v>
      </c>
      <c r="AN16" s="354" t="str">
        <f t="shared" ca="1" si="2"/>
        <v/>
      </c>
      <c r="AO16" s="347">
        <f t="shared" ca="1" si="3"/>
        <v>0</v>
      </c>
      <c r="AU16" s="257"/>
    </row>
    <row r="17" spans="2:47" ht="17.25" customHeight="1">
      <c r="B17" s="7"/>
      <c r="C17" s="23" t="s">
        <v>39</v>
      </c>
      <c r="D17" s="24"/>
      <c r="E17" s="24"/>
      <c r="F17" s="24"/>
      <c r="G17" s="54"/>
      <c r="H17" s="64"/>
      <c r="I17" s="64"/>
      <c r="J17" s="64"/>
      <c r="K17" s="69"/>
      <c r="L17" s="98"/>
      <c r="M17" s="98"/>
      <c r="N17" s="98"/>
      <c r="O17" s="98"/>
      <c r="P17" s="121"/>
      <c r="Q17" s="137"/>
      <c r="R17" s="151"/>
      <c r="S17" s="151"/>
      <c r="T17" s="151"/>
      <c r="U17" s="187"/>
      <c r="V17" s="203"/>
      <c r="W17" s="212"/>
      <c r="X17" s="296"/>
      <c r="Y17" s="310"/>
      <c r="Z17" s="310"/>
      <c r="AA17" s="323"/>
      <c r="AB17" s="273"/>
      <c r="AE17" s="333"/>
      <c r="AF17" s="336"/>
      <c r="AG17" s="336"/>
      <c r="AH17" s="336"/>
      <c r="AI17" s="346"/>
      <c r="AJ17" s="347" t="str">
        <f t="shared" ca="1" si="0"/>
        <v/>
      </c>
      <c r="AK17" s="348" t="str">
        <f t="shared" ca="1" si="4"/>
        <v/>
      </c>
      <c r="AL17" s="335">
        <f>IF(AF17+AG17+AH17&gt;試算表計算用DB!$B$6,AF17+AG17+AH17-試算表計算用DB!$B$6,0)</f>
        <v>0</v>
      </c>
      <c r="AM17" s="335">
        <f t="shared" ca="1" si="1"/>
        <v>0</v>
      </c>
      <c r="AN17" s="354" t="str">
        <f t="shared" ca="1" si="2"/>
        <v/>
      </c>
      <c r="AO17" s="347">
        <f t="shared" ca="1" si="3"/>
        <v>0</v>
      </c>
      <c r="AU17" s="257"/>
    </row>
    <row r="18" spans="2:47" ht="17.25" customHeight="1">
      <c r="B18" s="7"/>
      <c r="C18" s="24"/>
      <c r="D18" s="24"/>
      <c r="E18" s="24"/>
      <c r="F18" s="24"/>
      <c r="G18" s="54"/>
      <c r="H18" s="64" t="s">
        <v>35</v>
      </c>
      <c r="I18" s="64"/>
      <c r="J18" s="64"/>
      <c r="K18" s="69"/>
      <c r="L18" s="99">
        <f>[1]試算表計算用DB!B4</f>
        <v>13000</v>
      </c>
      <c r="M18" s="98"/>
      <c r="N18" s="98"/>
      <c r="O18" s="98"/>
      <c r="P18" s="121" t="s">
        <v>33</v>
      </c>
      <c r="Q18" s="138"/>
      <c r="R18" s="152" t="s">
        <v>34</v>
      </c>
      <c r="S18" s="151"/>
      <c r="T18" s="151"/>
      <c r="U18" s="188" t="s">
        <v>45</v>
      </c>
      <c r="V18" s="64"/>
      <c r="W18" s="213"/>
      <c r="X18" s="296">
        <f ca="1">IF(AF8&gt;0,IF($AO$27="軽減無し",試算表計算用DB!B4*AF8,IF($AO$27="２割軽減",試算表計算用DB!B4*AF8*0.8,IF($AO$27="５割軽減",試算表計算用DB!B4*AF8*0.5,IF($AO$27="7割軽減",試算表計算用DB!B4*AF8*0.3,試算表計算用DB!B4*AF8)))),0)</f>
        <v>0</v>
      </c>
      <c r="Y18" s="310"/>
      <c r="Z18" s="310"/>
      <c r="AA18" s="323"/>
      <c r="AB18" s="273" t="s">
        <v>2</v>
      </c>
      <c r="AC18" s="2" t="s">
        <v>21</v>
      </c>
      <c r="AE18" s="333"/>
      <c r="AF18" s="336"/>
      <c r="AG18" s="336"/>
      <c r="AH18" s="336"/>
      <c r="AI18" s="346"/>
      <c r="AJ18" s="347" t="str">
        <f t="shared" ca="1" si="0"/>
        <v/>
      </c>
      <c r="AK18" s="348" t="str">
        <f t="shared" ca="1" si="4"/>
        <v/>
      </c>
      <c r="AL18" s="335">
        <f>IF(AF18+AG18+AH18&gt;試算表計算用DB!$B$6,AF18+AG18+AH18-試算表計算用DB!$B$6,0)</f>
        <v>0</v>
      </c>
      <c r="AM18" s="335">
        <f t="shared" ca="1" si="1"/>
        <v>0</v>
      </c>
      <c r="AN18" s="354" t="str">
        <f t="shared" ca="1" si="2"/>
        <v/>
      </c>
      <c r="AO18" s="347">
        <f t="shared" ca="1" si="3"/>
        <v>0</v>
      </c>
      <c r="AU18" s="257"/>
    </row>
    <row r="19" spans="2:47" ht="17.25" customHeight="1">
      <c r="B19" s="7"/>
      <c r="C19" s="24"/>
      <c r="D19" s="24"/>
      <c r="E19" s="24"/>
      <c r="F19" s="24"/>
      <c r="G19" s="54"/>
      <c r="H19" s="65"/>
      <c r="I19" s="65"/>
      <c r="J19" s="65"/>
      <c r="K19" s="70"/>
      <c r="L19" s="100"/>
      <c r="M19" s="100"/>
      <c r="N19" s="100"/>
      <c r="O19" s="100"/>
      <c r="P19" s="122"/>
      <c r="Q19" s="139"/>
      <c r="R19" s="153"/>
      <c r="S19" s="153"/>
      <c r="T19" s="153"/>
      <c r="U19" s="189"/>
      <c r="V19" s="65"/>
      <c r="W19" s="214"/>
      <c r="X19" s="297"/>
      <c r="Y19" s="311"/>
      <c r="Z19" s="311"/>
      <c r="AA19" s="324"/>
      <c r="AB19" s="274"/>
      <c r="AE19" s="333"/>
      <c r="AF19" s="336"/>
      <c r="AG19" s="336"/>
      <c r="AH19" s="336"/>
      <c r="AI19" s="346"/>
      <c r="AJ19" s="347" t="str">
        <f t="shared" ca="1" si="0"/>
        <v/>
      </c>
      <c r="AK19" s="348" t="str">
        <f t="shared" ca="1" si="4"/>
        <v/>
      </c>
      <c r="AL19" s="335">
        <f>IF(AF19+AG19+AH19&gt;試算表計算用DB!$B$6,AF19+AG19+AH19-試算表計算用DB!$B$6,0)</f>
        <v>0</v>
      </c>
      <c r="AM19" s="335">
        <f t="shared" ca="1" si="1"/>
        <v>0</v>
      </c>
      <c r="AN19" s="354" t="str">
        <f t="shared" ca="1" si="2"/>
        <v/>
      </c>
      <c r="AO19" s="347">
        <f t="shared" ca="1" si="3"/>
        <v>0</v>
      </c>
      <c r="AU19" s="257"/>
    </row>
    <row r="20" spans="2:47" ht="17.25" customHeight="1">
      <c r="B20" s="7"/>
      <c r="C20" s="24"/>
      <c r="D20" s="24"/>
      <c r="E20" s="24"/>
      <c r="F20" s="24"/>
      <c r="G20" s="54"/>
      <c r="H20" s="66" t="s">
        <v>146</v>
      </c>
      <c r="I20" s="80"/>
      <c r="J20" s="80"/>
      <c r="K20" s="71"/>
      <c r="L20" s="101">
        <v>1170</v>
      </c>
      <c r="M20" s="112"/>
      <c r="N20" s="112"/>
      <c r="O20" s="112"/>
      <c r="P20" s="123" t="s">
        <v>33</v>
      </c>
      <c r="R20" s="154" t="s">
        <v>34</v>
      </c>
      <c r="S20" s="166"/>
      <c r="T20" s="166"/>
      <c r="U20" s="184" t="s">
        <v>141</v>
      </c>
      <c r="V20" s="184"/>
      <c r="W20" s="184"/>
      <c r="X20" s="298">
        <f ca="1">IF($AO$27="軽減無し",試算表計算用DB!B5*AF7,IF($AO$27="２割軽減",試算表計算用DB!B2*AF7*0.0025,IF($AO$27="５割軽減",試算表計算用DB!B2*AF7*0.5,IF($AO$27="7割軽減",試算表計算用DB!B2*AF7*0.3,試算表計算用DB!B2*AF7))))</f>
        <v>4680</v>
      </c>
      <c r="Y20" s="312"/>
      <c r="Z20" s="312"/>
      <c r="AA20" s="325"/>
      <c r="AB20" s="275" t="s">
        <v>2</v>
      </c>
      <c r="AE20" s="333"/>
      <c r="AF20" s="336"/>
      <c r="AG20" s="336"/>
      <c r="AH20" s="336"/>
      <c r="AI20" s="346"/>
      <c r="AJ20" s="347" t="str">
        <f t="shared" ca="1" si="0"/>
        <v/>
      </c>
      <c r="AK20" s="348" t="str">
        <f t="shared" ca="1" si="4"/>
        <v/>
      </c>
      <c r="AL20" s="335">
        <f>IF(AF20+AG20+AH20&gt;試算表計算用DB!$B$6,AF20+AG20+AH20-試算表計算用DB!$B$6,0)</f>
        <v>0</v>
      </c>
      <c r="AM20" s="335">
        <f t="shared" ca="1" si="1"/>
        <v>0</v>
      </c>
      <c r="AN20" s="354" t="str">
        <f t="shared" ca="1" si="2"/>
        <v/>
      </c>
      <c r="AO20" s="347">
        <f t="shared" ca="1" si="3"/>
        <v>0</v>
      </c>
      <c r="AU20" s="257"/>
    </row>
    <row r="21" spans="2:47" ht="17.25" customHeight="1">
      <c r="B21" s="7"/>
      <c r="C21" s="25"/>
      <c r="D21" s="25"/>
      <c r="E21" s="25"/>
      <c r="F21" s="25"/>
      <c r="G21" s="55"/>
      <c r="H21" s="67"/>
      <c r="I21" s="67"/>
      <c r="J21" s="67"/>
      <c r="K21" s="72"/>
      <c r="L21" s="102"/>
      <c r="M21" s="102"/>
      <c r="N21" s="102"/>
      <c r="O21" s="102"/>
      <c r="P21" s="124"/>
      <c r="R21" s="155"/>
      <c r="S21" s="155"/>
      <c r="T21" s="155"/>
      <c r="U21" s="185"/>
      <c r="V21" s="185"/>
      <c r="W21" s="185"/>
      <c r="X21" s="299"/>
      <c r="Y21" s="313"/>
      <c r="Z21" s="313"/>
      <c r="AA21" s="326"/>
      <c r="AB21" s="276"/>
      <c r="AE21" s="333"/>
      <c r="AF21" s="336"/>
      <c r="AG21" s="336"/>
      <c r="AH21" s="336"/>
      <c r="AI21" s="346"/>
      <c r="AJ21" s="347" t="str">
        <f t="shared" ca="1" si="0"/>
        <v/>
      </c>
      <c r="AK21" s="348" t="str">
        <f t="shared" ca="1" si="4"/>
        <v/>
      </c>
      <c r="AL21" s="352">
        <f>IF(AF21+AG21+AH21&gt;試算表計算用DB!$B$6,AF21+AG21+AH21-試算表計算用DB!$B$6,0)</f>
        <v>0</v>
      </c>
      <c r="AM21" s="352">
        <f t="shared" ca="1" si="1"/>
        <v>0</v>
      </c>
      <c r="AN21" s="354" t="str">
        <f t="shared" ca="1" si="2"/>
        <v/>
      </c>
      <c r="AO21" s="347">
        <f t="shared" ca="1" si="3"/>
        <v>0</v>
      </c>
      <c r="AU21" s="257"/>
    </row>
    <row r="22" spans="2:47" ht="17.25" customHeight="1">
      <c r="B22" s="7"/>
      <c r="C22" s="21" t="s">
        <v>143</v>
      </c>
      <c r="D22" s="36"/>
      <c r="E22" s="36"/>
      <c r="F22" s="36"/>
      <c r="G22" s="36"/>
      <c r="H22" s="68" t="s">
        <v>48</v>
      </c>
      <c r="I22" s="81"/>
      <c r="J22" s="81"/>
      <c r="K22" s="81"/>
      <c r="L22" s="97">
        <f>[1]試算表計算用DB!C2</f>
        <v>23000</v>
      </c>
      <c r="M22" s="111"/>
      <c r="N22" s="111"/>
      <c r="O22" s="111"/>
      <c r="P22" s="120" t="s">
        <v>33</v>
      </c>
      <c r="Q22" s="136"/>
      <c r="R22" s="136"/>
      <c r="S22" s="136"/>
      <c r="T22" s="176"/>
      <c r="U22" s="190" t="s">
        <v>4</v>
      </c>
      <c r="V22" s="204"/>
      <c r="W22" s="215"/>
      <c r="X22" s="300">
        <f ca="1">IF($AO$27="軽減無し",試算表計算用DB!C2,IF($AO$27="２割軽減",試算表計算用DB!C2*0.8,IF($AO$27="５割軽減",試算表計算用DB!C2*0.5,IF($AO$27="7割軽減",試算表計算用DB!C2*0.3,試算表計算用DB!C2))))</f>
        <v>23000</v>
      </c>
      <c r="Y22" s="314"/>
      <c r="Z22" s="314"/>
      <c r="AA22" s="327"/>
      <c r="AB22" s="272" t="s">
        <v>2</v>
      </c>
      <c r="AL22" s="353">
        <f>SUM(AL11:AL21)</f>
        <v>2500000</v>
      </c>
      <c r="AM22" s="353">
        <f ca="1">SUM(AM11:AM21)</f>
        <v>0</v>
      </c>
      <c r="AN22" s="341"/>
      <c r="AO22" s="353">
        <f ca="1">SUM(AO11:AO21)</f>
        <v>3920000</v>
      </c>
      <c r="AU22" s="257"/>
    </row>
    <row r="23" spans="2:47" ht="17.25" customHeight="1">
      <c r="B23" s="7"/>
      <c r="C23" s="22"/>
      <c r="D23" s="37"/>
      <c r="E23" s="37"/>
      <c r="F23" s="37"/>
      <c r="G23" s="37"/>
      <c r="H23" s="69"/>
      <c r="I23" s="82"/>
      <c r="J23" s="82"/>
      <c r="K23" s="82"/>
      <c r="L23" s="98"/>
      <c r="M23" s="98"/>
      <c r="N23" s="98"/>
      <c r="O23" s="98"/>
      <c r="P23" s="121"/>
      <c r="Q23" s="137"/>
      <c r="R23" s="137"/>
      <c r="S23" s="137"/>
      <c r="T23" s="177"/>
      <c r="U23" s="191"/>
      <c r="V23" s="205"/>
      <c r="W23" s="216"/>
      <c r="X23" s="301"/>
      <c r="Y23" s="315"/>
      <c r="Z23" s="315"/>
      <c r="AA23" s="328"/>
      <c r="AB23" s="273"/>
      <c r="AU23" s="257"/>
    </row>
    <row r="24" spans="2:47" ht="18.75" customHeight="1">
      <c r="B24" s="7"/>
      <c r="C24" s="22"/>
      <c r="D24" s="37"/>
      <c r="E24" s="37"/>
      <c r="F24" s="37"/>
      <c r="G24" s="37"/>
      <c r="H24" s="69" t="s">
        <v>48</v>
      </c>
      <c r="I24" s="82"/>
      <c r="J24" s="82"/>
      <c r="K24" s="82"/>
      <c r="L24" s="99">
        <f>[1]試算表計算用DB!C3</f>
        <v>9000</v>
      </c>
      <c r="M24" s="98"/>
      <c r="N24" s="98"/>
      <c r="O24" s="98"/>
      <c r="P24" s="121" t="s">
        <v>33</v>
      </c>
      <c r="Q24" s="138"/>
      <c r="R24" s="138"/>
      <c r="S24" s="138"/>
      <c r="T24" s="178"/>
      <c r="U24" s="191" t="s">
        <v>30</v>
      </c>
      <c r="V24" s="205"/>
      <c r="W24" s="216"/>
      <c r="X24" s="302">
        <f ca="1">IF($AO$27="軽減無し",試算表計算用DB!C3,IF($AO$27="２割軽減",試算表計算用DB!C3*0.8,IF($AO$27="５割軽減",試算表計算用DB!C3*0.5,IF($AO$27="7割軽減",試算表計算用DB!C3*0.3,試算表計算用DB!C3))))</f>
        <v>9000</v>
      </c>
      <c r="Y24" s="315"/>
      <c r="Z24" s="315"/>
      <c r="AA24" s="328"/>
      <c r="AB24" s="273" t="s">
        <v>2</v>
      </c>
      <c r="AN24" s="355" t="s">
        <v>124</v>
      </c>
      <c r="AO24" s="335">
        <f ca="1">IF($AF$9=0,試算表計算用DB!$B$6,試算表計算用DB!$B$6+100000*('試算表 (計算用)'!$AF$9-1))</f>
        <v>730000</v>
      </c>
      <c r="AU24" s="257"/>
    </row>
    <row r="25" spans="2:47" ht="18.75" customHeight="1">
      <c r="B25" s="7"/>
      <c r="C25" s="26" t="s">
        <v>0</v>
      </c>
      <c r="D25" s="26"/>
      <c r="E25" s="26"/>
      <c r="F25" s="26"/>
      <c r="G25" s="26"/>
      <c r="H25" s="69"/>
      <c r="I25" s="82"/>
      <c r="J25" s="82"/>
      <c r="K25" s="82"/>
      <c r="L25" s="98"/>
      <c r="M25" s="98"/>
      <c r="N25" s="98"/>
      <c r="O25" s="98"/>
      <c r="P25" s="121"/>
      <c r="Q25" s="137"/>
      <c r="R25" s="137"/>
      <c r="S25" s="137"/>
      <c r="T25" s="177"/>
      <c r="U25" s="191"/>
      <c r="V25" s="205"/>
      <c r="W25" s="216"/>
      <c r="X25" s="301"/>
      <c r="Y25" s="315"/>
      <c r="Z25" s="315"/>
      <c r="AA25" s="328"/>
      <c r="AB25" s="273"/>
      <c r="AN25" s="355" t="s">
        <v>125</v>
      </c>
      <c r="AO25" s="335">
        <f ca="1">IF($AF$9=0,試算表計算用DB!$B$6+($AF$7*305000),試算表計算用DB!$B$6+($AF$7*305000+100000*('試算表 (計算用)'!$AF$9-1)))</f>
        <v>1950000</v>
      </c>
      <c r="AU25" s="257"/>
    </row>
    <row r="26" spans="2:47" ht="18.75" customHeight="1">
      <c r="B26" s="7"/>
      <c r="C26" s="26"/>
      <c r="D26" s="26"/>
      <c r="E26" s="26"/>
      <c r="F26" s="26"/>
      <c r="G26" s="26"/>
      <c r="H26" s="69" t="s">
        <v>48</v>
      </c>
      <c r="I26" s="82"/>
      <c r="J26" s="82"/>
      <c r="K26" s="82"/>
      <c r="L26" s="99">
        <f>[1]試算表計算用DB!C4</f>
        <v>7000</v>
      </c>
      <c r="M26" s="98"/>
      <c r="N26" s="98"/>
      <c r="O26" s="98"/>
      <c r="P26" s="121" t="s">
        <v>33</v>
      </c>
      <c r="Q26" s="138"/>
      <c r="R26" s="138"/>
      <c r="S26" s="138"/>
      <c r="T26" s="178"/>
      <c r="U26" s="192" t="s">
        <v>47</v>
      </c>
      <c r="V26" s="82"/>
      <c r="W26" s="217"/>
      <c r="X26" s="302">
        <f ca="1">IF(AF8&gt;0,IF($AO$27="軽減無し",試算表計算用DB!C4,IF($AO$27="２割軽減",試算表計算用DB!C4*0.8,IF($AO$27="５割軽減",試算表計算用DB!C4*0.5,IF($AO$27="7割軽減",試算表計算用DB!C4*0.3,試算表計算用DB!C4)))),0)</f>
        <v>0</v>
      </c>
      <c r="Y26" s="315"/>
      <c r="Z26" s="315"/>
      <c r="AA26" s="328"/>
      <c r="AB26" s="273" t="s">
        <v>2</v>
      </c>
      <c r="AC26" s="2" t="s">
        <v>21</v>
      </c>
      <c r="AN26" s="355" t="s">
        <v>126</v>
      </c>
      <c r="AO26" s="335">
        <f ca="1">IF($AF$9=0,試算表計算用DB!$B$6+($AF$7*560000),試算表計算用DB!$B$6+($AF$7*560000+100000*('試算表 (計算用)'!$AF$9-1)))</f>
        <v>2970000</v>
      </c>
      <c r="AU26" s="257"/>
    </row>
    <row r="27" spans="2:47" ht="18.75" customHeight="1">
      <c r="B27" s="7"/>
      <c r="C27" s="26"/>
      <c r="D27" s="26"/>
      <c r="E27" s="26"/>
      <c r="F27" s="26"/>
      <c r="G27" s="26"/>
      <c r="H27" s="70"/>
      <c r="I27" s="83"/>
      <c r="J27" s="83"/>
      <c r="K27" s="83"/>
      <c r="L27" s="100"/>
      <c r="M27" s="100"/>
      <c r="N27" s="100"/>
      <c r="O27" s="100"/>
      <c r="P27" s="122"/>
      <c r="Q27" s="139"/>
      <c r="R27" s="139"/>
      <c r="S27" s="139"/>
      <c r="T27" s="179"/>
      <c r="U27" s="193"/>
      <c r="V27" s="83"/>
      <c r="W27" s="218"/>
      <c r="X27" s="303"/>
      <c r="Y27" s="316"/>
      <c r="Z27" s="316"/>
      <c r="AA27" s="329"/>
      <c r="AB27" s="274"/>
      <c r="AO27" s="356" t="str">
        <f ca="1">IF(AO22&lt;=AO26,IF(AO22&lt;=AO25,IF(AO22&lt;=AO24,"7割軽減","５割軽減"),"２割軽減"),"軽減無し")</f>
        <v>軽減無し</v>
      </c>
      <c r="AU27" s="257"/>
    </row>
    <row r="28" spans="2:47" ht="18.75" customHeight="1">
      <c r="B28" s="7"/>
      <c r="C28" s="26"/>
      <c r="D28" s="26"/>
      <c r="E28" s="26"/>
      <c r="F28" s="26"/>
      <c r="G28" s="26"/>
      <c r="H28" s="71" t="s">
        <v>48</v>
      </c>
      <c r="I28" s="84"/>
      <c r="J28" s="84"/>
      <c r="K28" s="84"/>
      <c r="L28" s="101">
        <v>700</v>
      </c>
      <c r="M28" s="112"/>
      <c r="N28" s="112"/>
      <c r="O28" s="112"/>
      <c r="P28" s="123" t="s">
        <v>33</v>
      </c>
      <c r="U28" s="194" t="s">
        <v>142</v>
      </c>
      <c r="V28" s="84"/>
      <c r="W28" s="219"/>
      <c r="X28" s="304">
        <v>700</v>
      </c>
      <c r="Y28" s="317"/>
      <c r="Z28" s="317"/>
      <c r="AA28" s="330"/>
      <c r="AB28" s="275" t="s">
        <v>2</v>
      </c>
      <c r="AU28" s="257"/>
    </row>
    <row r="29" spans="2:47" ht="18.75" customHeight="1">
      <c r="B29" s="7"/>
      <c r="C29" s="27"/>
      <c r="D29" s="27"/>
      <c r="E29" s="27"/>
      <c r="F29" s="27"/>
      <c r="G29" s="27"/>
      <c r="H29" s="72"/>
      <c r="I29" s="85"/>
      <c r="J29" s="85"/>
      <c r="K29" s="85"/>
      <c r="L29" s="102"/>
      <c r="M29" s="102"/>
      <c r="N29" s="102"/>
      <c r="O29" s="102"/>
      <c r="P29" s="124"/>
      <c r="U29" s="195"/>
      <c r="V29" s="85"/>
      <c r="W29" s="220"/>
      <c r="X29" s="305"/>
      <c r="Y29" s="318"/>
      <c r="Z29" s="318"/>
      <c r="AA29" s="331"/>
      <c r="AB29" s="276"/>
      <c r="AU29" s="257"/>
    </row>
    <row r="30" spans="2:47" ht="19.5" customHeight="1">
      <c r="B30" s="8"/>
      <c r="C30" s="28" t="s">
        <v>49</v>
      </c>
      <c r="D30" s="28"/>
      <c r="E30" s="28"/>
      <c r="F30" s="28"/>
      <c r="G30" s="28"/>
      <c r="H30" s="28"/>
      <c r="I30" s="28"/>
      <c r="J30" s="87"/>
      <c r="K30" s="89" t="s">
        <v>50</v>
      </c>
      <c r="L30" s="103" t="s">
        <v>51</v>
      </c>
      <c r="M30" s="103"/>
      <c r="N30" s="103"/>
      <c r="O30" s="113" t="s">
        <v>52</v>
      </c>
      <c r="P30" s="113"/>
      <c r="Q30" s="113"/>
      <c r="R30" s="136" t="s">
        <v>43</v>
      </c>
      <c r="S30" s="136"/>
      <c r="T30" s="136"/>
      <c r="U30" s="196"/>
      <c r="V30" s="282">
        <f ca="1">MIN((X6+X14+X22),試算表計算用DB!$E$2)</f>
        <v>359000</v>
      </c>
      <c r="W30" s="287"/>
      <c r="X30" s="287"/>
      <c r="Y30" s="287"/>
      <c r="Z30" s="287"/>
      <c r="AA30" s="287"/>
      <c r="AB30" s="277" t="s">
        <v>2</v>
      </c>
      <c r="AU30" s="257"/>
    </row>
    <row r="31" spans="2:47" ht="19.5" customHeight="1">
      <c r="B31" s="8"/>
      <c r="C31" s="29"/>
      <c r="D31" s="29" t="s">
        <v>137</v>
      </c>
      <c r="E31" s="29"/>
      <c r="F31" s="29"/>
      <c r="G31" s="29"/>
      <c r="H31" s="29"/>
      <c r="I31" s="29"/>
      <c r="J31" s="87"/>
      <c r="K31" s="90"/>
      <c r="L31" s="104"/>
      <c r="M31" s="104"/>
      <c r="N31" s="104"/>
      <c r="O31" s="114"/>
      <c r="P31" s="114"/>
      <c r="Q31" s="114"/>
      <c r="R31" s="156">
        <f>試算表計算用DB!E2</f>
        <v>670000</v>
      </c>
      <c r="S31" s="156"/>
      <c r="T31" s="156"/>
      <c r="U31" s="197" t="s">
        <v>2</v>
      </c>
      <c r="V31" s="283"/>
      <c r="W31" s="288"/>
      <c r="X31" s="288"/>
      <c r="Y31" s="288"/>
      <c r="Z31" s="288"/>
      <c r="AA31" s="288"/>
      <c r="AB31" s="278"/>
      <c r="AU31" s="257"/>
    </row>
    <row r="32" spans="2:47" ht="17.25" customHeight="1">
      <c r="B32" s="8"/>
      <c r="C32" s="29" t="s">
        <v>1</v>
      </c>
      <c r="D32" s="29"/>
      <c r="E32" s="29"/>
      <c r="F32" s="29"/>
      <c r="G32" s="29"/>
      <c r="H32" s="29"/>
      <c r="I32" s="29"/>
      <c r="J32" s="87"/>
      <c r="K32" s="89" t="s">
        <v>11</v>
      </c>
      <c r="L32" s="103" t="s">
        <v>16</v>
      </c>
      <c r="M32" s="103"/>
      <c r="N32" s="103"/>
      <c r="O32" s="113" t="s">
        <v>52</v>
      </c>
      <c r="P32" s="113"/>
      <c r="Q32" s="113"/>
      <c r="R32" s="136" t="s">
        <v>43</v>
      </c>
      <c r="S32" s="136"/>
      <c r="T32" s="136"/>
      <c r="U32" s="196"/>
      <c r="V32" s="282">
        <f ca="1">MIN((X8+X16+X24),試算表計算用DB!$E$3)</f>
        <v>138500</v>
      </c>
      <c r="W32" s="287"/>
      <c r="X32" s="287"/>
      <c r="Y32" s="287"/>
      <c r="Z32" s="287"/>
      <c r="AA32" s="287"/>
      <c r="AB32" s="277" t="s">
        <v>2</v>
      </c>
      <c r="AF32" s="337" t="s">
        <v>130</v>
      </c>
      <c r="AG32" s="342"/>
      <c r="AH32" s="342"/>
      <c r="AI32" s="342"/>
      <c r="AJ32" s="342"/>
      <c r="AK32" s="349"/>
      <c r="AU32" s="257"/>
    </row>
    <row r="33" spans="1:47" ht="17.25" customHeight="1">
      <c r="B33" s="8"/>
      <c r="C33" s="29"/>
      <c r="D33" s="29" t="s">
        <v>8</v>
      </c>
      <c r="E33" s="29"/>
      <c r="F33" s="29"/>
      <c r="G33" s="29"/>
      <c r="H33" s="29"/>
      <c r="I33" s="29"/>
      <c r="J33" s="29"/>
      <c r="K33" s="90"/>
      <c r="L33" s="104"/>
      <c r="M33" s="104"/>
      <c r="N33" s="104"/>
      <c r="O33" s="114"/>
      <c r="P33" s="114"/>
      <c r="Q33" s="114"/>
      <c r="R33" s="156">
        <f>試算表計算用DB!E3</f>
        <v>260000</v>
      </c>
      <c r="S33" s="167"/>
      <c r="T33" s="167"/>
      <c r="U33" s="197" t="s">
        <v>2</v>
      </c>
      <c r="V33" s="283"/>
      <c r="W33" s="288"/>
      <c r="X33" s="288"/>
      <c r="Y33" s="288"/>
      <c r="Z33" s="288"/>
      <c r="AA33" s="288"/>
      <c r="AB33" s="278"/>
      <c r="AF33" s="338"/>
      <c r="AG33" s="343"/>
      <c r="AH33" s="343"/>
      <c r="AI33" s="343"/>
      <c r="AJ33" s="343"/>
      <c r="AK33" s="350"/>
      <c r="AU33" s="257"/>
    </row>
    <row r="34" spans="1:47" ht="16.5" customHeight="1">
      <c r="B34" s="8"/>
      <c r="C34" s="30" t="s">
        <v>57</v>
      </c>
      <c r="D34" s="30"/>
      <c r="E34" s="30"/>
      <c r="F34" s="30"/>
      <c r="G34" s="30"/>
      <c r="H34" s="30"/>
      <c r="I34" s="30"/>
      <c r="J34" s="8"/>
      <c r="K34" s="89" t="s">
        <v>44</v>
      </c>
      <c r="L34" s="103" t="s">
        <v>60</v>
      </c>
      <c r="M34" s="103"/>
      <c r="N34" s="103"/>
      <c r="O34" s="113" t="s">
        <v>52</v>
      </c>
      <c r="P34" s="113"/>
      <c r="Q34" s="113"/>
      <c r="R34" s="136" t="s">
        <v>43</v>
      </c>
      <c r="S34" s="136"/>
      <c r="T34" s="136"/>
      <c r="U34" s="196"/>
      <c r="V34" s="282">
        <f ca="1">MIN((X10+X18+X26),試算表計算用DB!$E$4)</f>
        <v>0</v>
      </c>
      <c r="W34" s="287"/>
      <c r="X34" s="287"/>
      <c r="Y34" s="287"/>
      <c r="Z34" s="287"/>
      <c r="AA34" s="287"/>
      <c r="AB34" s="277" t="s">
        <v>2</v>
      </c>
      <c r="AC34" s="2" t="s">
        <v>21</v>
      </c>
      <c r="AF34" s="338"/>
      <c r="AG34" s="343"/>
      <c r="AH34" s="343"/>
      <c r="AI34" s="343"/>
      <c r="AJ34" s="343"/>
      <c r="AK34" s="350"/>
      <c r="AU34" s="257"/>
    </row>
    <row r="35" spans="1:47" ht="16.5" customHeight="1">
      <c r="B35" s="8"/>
      <c r="C35" s="30"/>
      <c r="D35" s="38" t="s">
        <v>138</v>
      </c>
      <c r="E35" s="38"/>
      <c r="F35" s="38"/>
      <c r="G35" s="30"/>
      <c r="H35" s="30"/>
      <c r="I35" s="30"/>
      <c r="J35" s="8"/>
      <c r="K35" s="90"/>
      <c r="L35" s="104"/>
      <c r="M35" s="104"/>
      <c r="N35" s="104"/>
      <c r="O35" s="114"/>
      <c r="P35" s="114"/>
      <c r="Q35" s="114"/>
      <c r="R35" s="156">
        <f>試算表計算用DB!E4</f>
        <v>170000</v>
      </c>
      <c r="S35" s="167"/>
      <c r="T35" s="167"/>
      <c r="U35" s="197" t="s">
        <v>2</v>
      </c>
      <c r="V35" s="283"/>
      <c r="W35" s="288"/>
      <c r="X35" s="288"/>
      <c r="Y35" s="288"/>
      <c r="Z35" s="288"/>
      <c r="AA35" s="288"/>
      <c r="AB35" s="278"/>
      <c r="AF35" s="339"/>
      <c r="AG35" s="344"/>
      <c r="AH35" s="344"/>
      <c r="AI35" s="344"/>
      <c r="AJ35" s="344"/>
      <c r="AK35" s="351"/>
      <c r="AU35" s="257"/>
    </row>
    <row r="36" spans="1:47" ht="16.5" customHeight="1">
      <c r="B36" s="8"/>
      <c r="C36" s="30"/>
      <c r="D36" s="38"/>
      <c r="E36" s="38"/>
      <c r="F36" s="38"/>
      <c r="G36" s="30"/>
      <c r="H36" s="30"/>
      <c r="I36" s="30"/>
      <c r="J36" s="8"/>
      <c r="K36" s="89" t="s">
        <v>144</v>
      </c>
      <c r="L36" s="105" t="s">
        <v>145</v>
      </c>
      <c r="M36" s="103"/>
      <c r="N36" s="103"/>
      <c r="O36" s="113" t="s">
        <v>52</v>
      </c>
      <c r="P36" s="113"/>
      <c r="Q36" s="113"/>
      <c r="R36" s="136" t="s">
        <v>43</v>
      </c>
      <c r="S36" s="136"/>
      <c r="T36" s="136"/>
      <c r="U36" s="196"/>
      <c r="V36" s="282">
        <f ca="1">MIN((X12+X20+X28),試算表計算用DB!$E$4)</f>
        <v>11580</v>
      </c>
      <c r="W36" s="287"/>
      <c r="X36" s="287"/>
      <c r="Y36" s="287"/>
      <c r="Z36" s="287"/>
      <c r="AA36" s="287"/>
      <c r="AB36" s="277" t="s">
        <v>2</v>
      </c>
      <c r="AU36" s="257"/>
    </row>
    <row r="37" spans="1:47" ht="19.5" customHeight="1">
      <c r="B37" s="8"/>
      <c r="C37" s="30"/>
      <c r="D37" s="38"/>
      <c r="E37" s="38"/>
      <c r="F37" s="38"/>
      <c r="G37" s="30"/>
      <c r="H37" s="30"/>
      <c r="I37" s="30"/>
      <c r="J37" s="8"/>
      <c r="K37" s="90"/>
      <c r="L37" s="104"/>
      <c r="M37" s="104"/>
      <c r="N37" s="104"/>
      <c r="O37" s="114"/>
      <c r="P37" s="114"/>
      <c r="Q37" s="114"/>
      <c r="R37" s="156">
        <f>試算表計算用DB!E5</f>
        <v>30000</v>
      </c>
      <c r="S37" s="167"/>
      <c r="T37" s="167"/>
      <c r="U37" s="197" t="s">
        <v>2</v>
      </c>
      <c r="V37" s="283"/>
      <c r="W37" s="288"/>
      <c r="X37" s="288"/>
      <c r="Y37" s="288"/>
      <c r="Z37" s="288"/>
      <c r="AA37" s="288"/>
      <c r="AB37" s="278"/>
      <c r="AU37" s="257"/>
    </row>
    <row r="38" spans="1:47" s="3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91" t="s">
        <v>59</v>
      </c>
      <c r="L38" s="106"/>
      <c r="M38" s="106"/>
      <c r="N38" s="106"/>
      <c r="O38" s="115"/>
      <c r="P38" s="125" t="s">
        <v>136</v>
      </c>
      <c r="Q38" s="125"/>
      <c r="R38" s="125"/>
      <c r="S38" s="125"/>
      <c r="T38" s="125"/>
      <c r="U38" s="136"/>
      <c r="V38" s="282">
        <f ca="1">ROUNDDOWN(V30+V32+V34+V36,-2)</f>
        <v>509000</v>
      </c>
      <c r="W38" s="287"/>
      <c r="X38" s="287"/>
      <c r="Y38" s="287"/>
      <c r="Z38" s="287"/>
      <c r="AA38" s="287"/>
      <c r="AB38" s="277" t="s">
        <v>2</v>
      </c>
      <c r="AC38" s="2"/>
      <c r="AE38" s="1"/>
      <c r="AF38" s="1"/>
      <c r="AG38" s="1"/>
      <c r="AH38" s="1"/>
      <c r="AI38" s="1"/>
      <c r="AJ38" s="1"/>
      <c r="AK38" s="1"/>
      <c r="AL38" s="1"/>
      <c r="AM38" s="1"/>
      <c r="AN38" s="1"/>
    </row>
    <row r="39" spans="1:47" s="3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92"/>
      <c r="L39" s="107"/>
      <c r="M39" s="107"/>
      <c r="N39" s="107"/>
      <c r="O39" s="116"/>
      <c r="P39" s="126" t="s">
        <v>55</v>
      </c>
      <c r="Q39" s="126"/>
      <c r="R39" s="126"/>
      <c r="S39" s="126"/>
      <c r="T39" s="126"/>
      <c r="U39" s="126"/>
      <c r="V39" s="283"/>
      <c r="W39" s="288"/>
      <c r="X39" s="288"/>
      <c r="Y39" s="288"/>
      <c r="Z39" s="288"/>
      <c r="AA39" s="288"/>
      <c r="AB39" s="278"/>
      <c r="AC39" s="2"/>
    </row>
    <row r="40" spans="1:47" ht="21" customHeight="1">
      <c r="K40" s="93" t="s">
        <v>9</v>
      </c>
      <c r="L40" s="108"/>
      <c r="M40" s="108"/>
      <c r="N40" s="108"/>
      <c r="O40" s="117"/>
      <c r="P40" s="127" t="s">
        <v>61</v>
      </c>
      <c r="Q40" s="127"/>
      <c r="R40" s="127"/>
      <c r="S40" s="127"/>
      <c r="T40" s="127"/>
      <c r="U40" s="198"/>
      <c r="V40" s="284"/>
      <c r="W40" s="289"/>
      <c r="X40" s="289"/>
      <c r="Y40" s="289"/>
      <c r="Z40" s="289"/>
      <c r="AA40" s="289"/>
      <c r="AB40" s="272" t="s">
        <v>2</v>
      </c>
      <c r="AE40" s="3"/>
      <c r="AF40" s="3"/>
      <c r="AG40" s="3"/>
      <c r="AH40" s="3"/>
      <c r="AI40" s="3"/>
      <c r="AJ40" s="3"/>
      <c r="AK40" s="3"/>
      <c r="AL40" s="3"/>
      <c r="AM40" s="3"/>
      <c r="AN40" s="3"/>
      <c r="AU40" s="257"/>
    </row>
    <row r="41" spans="1:47" ht="17.25" customHeight="1">
      <c r="K41" s="94"/>
      <c r="L41" s="109"/>
      <c r="M41" s="109"/>
      <c r="N41" s="109"/>
      <c r="O41" s="118"/>
      <c r="P41" s="128" t="s">
        <v>25</v>
      </c>
      <c r="Q41" s="128"/>
      <c r="R41" s="128"/>
      <c r="S41" s="128"/>
      <c r="T41" s="128"/>
      <c r="U41" s="199"/>
      <c r="V41" s="285"/>
      <c r="W41" s="290"/>
      <c r="X41" s="290"/>
      <c r="Y41" s="290"/>
      <c r="Z41" s="290"/>
      <c r="AA41" s="290"/>
      <c r="AB41" s="273"/>
      <c r="AU41" s="257"/>
    </row>
    <row r="42" spans="1:47" ht="30" customHeight="1">
      <c r="K42" s="94"/>
      <c r="L42" s="109"/>
      <c r="M42" s="109"/>
      <c r="N42" s="109"/>
      <c r="O42" s="118"/>
      <c r="P42" s="129" t="s">
        <v>63</v>
      </c>
      <c r="Q42" s="140"/>
      <c r="R42" s="140"/>
      <c r="S42" s="140"/>
      <c r="T42" s="140"/>
      <c r="U42" s="200"/>
      <c r="V42" s="285">
        <f ca="1">V38/12</f>
        <v>42416.666666666664</v>
      </c>
      <c r="W42" s="290"/>
      <c r="X42" s="290"/>
      <c r="Y42" s="290"/>
      <c r="Z42" s="290"/>
      <c r="AA42" s="290"/>
      <c r="AB42" s="273" t="s">
        <v>2</v>
      </c>
      <c r="AU42" s="257"/>
    </row>
    <row r="43" spans="1:47" ht="21.75" customHeight="1">
      <c r="K43" s="95"/>
      <c r="L43" s="110"/>
      <c r="M43" s="110"/>
      <c r="N43" s="110"/>
      <c r="O43" s="119"/>
      <c r="P43" s="130" t="s">
        <v>31</v>
      </c>
      <c r="Q43" s="141"/>
      <c r="R43" s="141"/>
      <c r="S43" s="141"/>
      <c r="T43" s="141"/>
      <c r="U43" s="201"/>
      <c r="V43" s="286"/>
      <c r="W43" s="291"/>
      <c r="X43" s="291"/>
      <c r="Y43" s="291"/>
      <c r="Z43" s="291"/>
      <c r="AA43" s="291"/>
      <c r="AB43" s="276" t="s">
        <v>2</v>
      </c>
      <c r="AU43" s="257"/>
    </row>
    <row r="44" spans="1:47" ht="24" customHeight="1">
      <c r="Z44" s="257"/>
      <c r="AA44" s="257"/>
      <c r="AU44" s="257"/>
    </row>
    <row r="45" spans="1:47" ht="12.75" customHeight="1">
      <c r="B45" s="9" t="s">
        <v>65</v>
      </c>
      <c r="C45" s="9"/>
      <c r="D45" s="39" t="s">
        <v>38</v>
      </c>
      <c r="E45" s="43"/>
      <c r="F45" s="39" t="s">
        <v>66</v>
      </c>
      <c r="G45" s="43"/>
      <c r="H45" s="39" t="s">
        <v>53</v>
      </c>
      <c r="I45" s="43"/>
      <c r="J45" s="39" t="s">
        <v>37</v>
      </c>
      <c r="K45" s="43"/>
      <c r="L45" s="39" t="s">
        <v>7</v>
      </c>
      <c r="M45" s="43"/>
      <c r="N45" s="39" t="s">
        <v>69</v>
      </c>
      <c r="O45" s="43"/>
      <c r="P45" s="39" t="s">
        <v>70</v>
      </c>
      <c r="Q45" s="43"/>
      <c r="R45" s="39" t="s">
        <v>14</v>
      </c>
      <c r="S45" s="43"/>
      <c r="T45" s="39" t="s">
        <v>67</v>
      </c>
      <c r="U45" s="43"/>
      <c r="V45" s="39" t="s">
        <v>41</v>
      </c>
      <c r="W45" s="43"/>
      <c r="X45" s="39" t="s">
        <v>26</v>
      </c>
      <c r="Y45" s="43"/>
      <c r="Z45" s="258" t="s">
        <v>22</v>
      </c>
      <c r="AA45" s="258"/>
      <c r="AU45" s="257"/>
    </row>
    <row r="46" spans="1:47">
      <c r="A46" s="3"/>
      <c r="B46" s="10" t="s">
        <v>46</v>
      </c>
      <c r="C46" s="10"/>
      <c r="D46" s="40" t="s">
        <v>36</v>
      </c>
      <c r="E46" s="44"/>
      <c r="F46" s="44"/>
      <c r="G46" s="44"/>
      <c r="H46" s="44"/>
      <c r="I46" s="86"/>
      <c r="J46" s="40" t="s">
        <v>68</v>
      </c>
      <c r="K46" s="86"/>
      <c r="L46" s="40" t="s">
        <v>71</v>
      </c>
      <c r="M46" s="86"/>
      <c r="N46" s="40" t="s">
        <v>54</v>
      </c>
      <c r="O46" s="86"/>
      <c r="P46" s="40" t="s">
        <v>73</v>
      </c>
      <c r="Q46" s="86"/>
      <c r="R46" s="40" t="s">
        <v>74</v>
      </c>
      <c r="S46" s="86"/>
      <c r="T46" s="40" t="s">
        <v>76</v>
      </c>
      <c r="U46" s="86"/>
      <c r="V46" s="40" t="s">
        <v>77</v>
      </c>
      <c r="W46" s="86"/>
      <c r="X46" s="240" t="s">
        <v>28</v>
      </c>
      <c r="Y46" s="240"/>
      <c r="Z46" s="240" t="s">
        <v>78</v>
      </c>
      <c r="AA46" s="240"/>
      <c r="AB46" s="3"/>
      <c r="AC46" s="279"/>
      <c r="AU46" s="257"/>
    </row>
    <row r="47" spans="1:47" ht="15" customHeight="1">
      <c r="A47" s="3"/>
      <c r="B47" s="10"/>
      <c r="C47" s="10"/>
      <c r="D47" s="41"/>
      <c r="E47" s="45"/>
      <c r="F47" s="45"/>
      <c r="G47" s="45"/>
      <c r="H47" s="45"/>
      <c r="I47" s="47"/>
      <c r="J47" s="41"/>
      <c r="K47" s="47"/>
      <c r="L47" s="41"/>
      <c r="M47" s="47"/>
      <c r="N47" s="41"/>
      <c r="O47" s="47"/>
      <c r="P47" s="41"/>
      <c r="Q47" s="47"/>
      <c r="R47" s="41"/>
      <c r="S47" s="47"/>
      <c r="T47" s="41"/>
      <c r="U47" s="47"/>
      <c r="V47" s="41"/>
      <c r="W47" s="47"/>
      <c r="X47" s="240"/>
      <c r="Y47" s="240"/>
      <c r="Z47" s="240"/>
      <c r="AA47" s="240"/>
      <c r="AB47" s="3"/>
      <c r="AC47" s="279"/>
      <c r="AU47" s="257"/>
    </row>
    <row r="48" spans="1:47" ht="15" customHeight="1"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87"/>
      <c r="Y48" s="87"/>
      <c r="Z48" s="259"/>
      <c r="AA48" s="259"/>
    </row>
    <row r="49" spans="2:27" ht="15" customHeight="1"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87"/>
      <c r="Y49" s="87"/>
      <c r="Z49" s="259"/>
      <c r="AA49" s="259"/>
    </row>
    <row r="50" spans="2:27" ht="15" customHeight="1"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87"/>
      <c r="Y50" s="87"/>
      <c r="Z50" s="259"/>
      <c r="AA50" s="259"/>
    </row>
    <row r="51" spans="2:27" ht="15" customHeight="1">
      <c r="B51" s="11" t="s">
        <v>79</v>
      </c>
      <c r="C51" s="11"/>
      <c r="D51" s="42" t="s">
        <v>81</v>
      </c>
      <c r="E51" s="46"/>
      <c r="F51" s="48" t="s">
        <v>82</v>
      </c>
      <c r="G51" s="56"/>
      <c r="H51" s="48" t="s">
        <v>83</v>
      </c>
      <c r="I51" s="56"/>
      <c r="J51" s="48" t="s">
        <v>84</v>
      </c>
      <c r="K51" s="56"/>
      <c r="L51" s="48" t="s">
        <v>85</v>
      </c>
      <c r="M51" s="56"/>
      <c r="N51" s="48" t="s">
        <v>86</v>
      </c>
      <c r="O51" s="56"/>
      <c r="P51" s="48" t="s">
        <v>87</v>
      </c>
      <c r="Q51" s="56"/>
      <c r="R51" s="48" t="s">
        <v>88</v>
      </c>
      <c r="S51" s="56"/>
      <c r="T51" s="48" t="s">
        <v>5</v>
      </c>
      <c r="U51" s="56"/>
      <c r="V51" s="11" t="s">
        <v>58</v>
      </c>
      <c r="W51" s="11"/>
      <c r="X51" s="241" t="s">
        <v>89</v>
      </c>
      <c r="Y51" s="241"/>
      <c r="Z51" s="241" t="s">
        <v>90</v>
      </c>
      <c r="AA51" s="241"/>
    </row>
    <row r="52" spans="2:27" ht="15" customHeight="1">
      <c r="B52" s="12" t="s">
        <v>91</v>
      </c>
      <c r="C52" s="12"/>
      <c r="D52" s="41" t="s">
        <v>92</v>
      </c>
      <c r="E52" s="47"/>
      <c r="F52" s="49" t="s">
        <v>93</v>
      </c>
      <c r="G52" s="57"/>
      <c r="H52" s="49" t="s">
        <v>94</v>
      </c>
      <c r="I52" s="57"/>
      <c r="J52" s="49" t="s">
        <v>95</v>
      </c>
      <c r="K52" s="57"/>
      <c r="L52" s="49" t="s">
        <v>96</v>
      </c>
      <c r="M52" s="57"/>
      <c r="N52" s="49" t="s">
        <v>97</v>
      </c>
      <c r="O52" s="57"/>
      <c r="P52" s="49" t="s">
        <v>98</v>
      </c>
      <c r="Q52" s="57"/>
      <c r="R52" s="157" t="s">
        <v>99</v>
      </c>
      <c r="S52" s="168"/>
      <c r="T52" s="49" t="s">
        <v>100</v>
      </c>
      <c r="U52" s="57"/>
      <c r="V52" s="49" t="s">
        <v>101</v>
      </c>
      <c r="W52" s="57"/>
      <c r="X52" s="49" t="s">
        <v>102</v>
      </c>
      <c r="Y52" s="57"/>
      <c r="Z52" s="49" t="s">
        <v>92</v>
      </c>
      <c r="AA52" s="57"/>
    </row>
    <row r="53" spans="2:27" ht="15" customHeight="1">
      <c r="B53" s="13"/>
      <c r="C53" s="13"/>
    </row>
    <row r="54" spans="2:27" ht="15" customHeight="1"/>
    <row r="55" spans="2:27" ht="15" customHeight="1"/>
    <row r="56" spans="2:27" ht="15" customHeight="1"/>
    <row r="57" spans="2:27" ht="15" customHeight="1"/>
    <row r="58" spans="2:27" ht="15" customHeight="1"/>
    <row r="59" spans="2:27" ht="15" customHeight="1"/>
    <row r="60" spans="2:27" ht="15" customHeight="1"/>
    <row r="61" spans="2:27" ht="15" customHeight="1"/>
    <row r="62" spans="2:27" ht="15" customHeight="1"/>
    <row r="63" spans="2:27" ht="15" customHeight="1"/>
    <row r="64" spans="2:27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</sheetData>
  <mergeCells count="200">
    <mergeCell ref="C4:Z4"/>
    <mergeCell ref="C9:G9"/>
    <mergeCell ref="C10:G10"/>
    <mergeCell ref="C30:I30"/>
    <mergeCell ref="R30:U30"/>
    <mergeCell ref="D31:G31"/>
    <mergeCell ref="R31:T31"/>
    <mergeCell ref="R32:U32"/>
    <mergeCell ref="D33:J33"/>
    <mergeCell ref="R33:T33"/>
    <mergeCell ref="R34:U34"/>
    <mergeCell ref="R35:T35"/>
    <mergeCell ref="R36:U36"/>
    <mergeCell ref="R37:T37"/>
    <mergeCell ref="E38:J38"/>
    <mergeCell ref="P38:T38"/>
    <mergeCell ref="P39:U39"/>
    <mergeCell ref="P40:U40"/>
    <mergeCell ref="P41:U41"/>
    <mergeCell ref="P42:U42"/>
    <mergeCell ref="V42:AA42"/>
    <mergeCell ref="P43:U43"/>
    <mergeCell ref="V43:AA43"/>
    <mergeCell ref="B45:C45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X45:Y45"/>
    <mergeCell ref="Z45:AA45"/>
    <mergeCell ref="H48:I48"/>
    <mergeCell ref="J48:K48"/>
    <mergeCell ref="L48:M48"/>
    <mergeCell ref="N48:O48"/>
    <mergeCell ref="P48:Q48"/>
    <mergeCell ref="R48:S48"/>
    <mergeCell ref="T48:U48"/>
    <mergeCell ref="V48:W48"/>
    <mergeCell ref="X48:Y48"/>
    <mergeCell ref="Z48:AA48"/>
    <mergeCell ref="B51:C51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X51:Y51"/>
    <mergeCell ref="Z51:AA51"/>
    <mergeCell ref="B52:C52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V52:W52"/>
    <mergeCell ref="X52:Y52"/>
    <mergeCell ref="Z52:AA52"/>
    <mergeCell ref="D1:J2"/>
    <mergeCell ref="L1:Z2"/>
    <mergeCell ref="C6:G8"/>
    <mergeCell ref="H6:Q7"/>
    <mergeCell ref="R6:T7"/>
    <mergeCell ref="U6:W7"/>
    <mergeCell ref="X6:AA7"/>
    <mergeCell ref="AB6:AB7"/>
    <mergeCell ref="H8:Q9"/>
    <mergeCell ref="R8:T9"/>
    <mergeCell ref="U8:W9"/>
    <mergeCell ref="X8:AA9"/>
    <mergeCell ref="AB8:AB9"/>
    <mergeCell ref="H10:Q11"/>
    <mergeCell ref="R10:T11"/>
    <mergeCell ref="U10:W11"/>
    <mergeCell ref="X10:AA11"/>
    <mergeCell ref="AB10:AB11"/>
    <mergeCell ref="C11:G13"/>
    <mergeCell ref="H12:Q13"/>
    <mergeCell ref="R12:T13"/>
    <mergeCell ref="U12:W13"/>
    <mergeCell ref="X12:AA13"/>
    <mergeCell ref="AB12:AB13"/>
    <mergeCell ref="C14:G16"/>
    <mergeCell ref="H14:K15"/>
    <mergeCell ref="L14:O15"/>
    <mergeCell ref="P14:P15"/>
    <mergeCell ref="R14:T15"/>
    <mergeCell ref="U14:W15"/>
    <mergeCell ref="X14:AA15"/>
    <mergeCell ref="AB14:AB15"/>
    <mergeCell ref="H16:K17"/>
    <mergeCell ref="L16:O17"/>
    <mergeCell ref="P16:P17"/>
    <mergeCell ref="R16:T17"/>
    <mergeCell ref="U16:W17"/>
    <mergeCell ref="X16:AA17"/>
    <mergeCell ref="AB16:AB17"/>
    <mergeCell ref="C17:G21"/>
    <mergeCell ref="H18:K19"/>
    <mergeCell ref="L18:O19"/>
    <mergeCell ref="P18:P19"/>
    <mergeCell ref="R18:T19"/>
    <mergeCell ref="U18:W19"/>
    <mergeCell ref="X18:AA19"/>
    <mergeCell ref="AB18:AB19"/>
    <mergeCell ref="H20:K21"/>
    <mergeCell ref="L20:O21"/>
    <mergeCell ref="P20:P21"/>
    <mergeCell ref="R20:T21"/>
    <mergeCell ref="U20:W21"/>
    <mergeCell ref="X20:AA21"/>
    <mergeCell ref="AB20:AB21"/>
    <mergeCell ref="C22:G24"/>
    <mergeCell ref="H22:K23"/>
    <mergeCell ref="L22:O23"/>
    <mergeCell ref="P22:P23"/>
    <mergeCell ref="U22:W23"/>
    <mergeCell ref="X22:AA23"/>
    <mergeCell ref="AB22:AB23"/>
    <mergeCell ref="H24:K25"/>
    <mergeCell ref="L24:O25"/>
    <mergeCell ref="P24:P25"/>
    <mergeCell ref="U24:W25"/>
    <mergeCell ref="X24:AA25"/>
    <mergeCell ref="AB24:AB25"/>
    <mergeCell ref="C25:G29"/>
    <mergeCell ref="H26:K27"/>
    <mergeCell ref="L26:O27"/>
    <mergeCell ref="P26:P27"/>
    <mergeCell ref="U26:W27"/>
    <mergeCell ref="X26:AA27"/>
    <mergeCell ref="AB26:AB27"/>
    <mergeCell ref="H28:K29"/>
    <mergeCell ref="L28:O29"/>
    <mergeCell ref="P28:P29"/>
    <mergeCell ref="U28:W29"/>
    <mergeCell ref="X28:AA29"/>
    <mergeCell ref="AB28:AB29"/>
    <mergeCell ref="K30:K31"/>
    <mergeCell ref="L30:N31"/>
    <mergeCell ref="O30:Q31"/>
    <mergeCell ref="V30:AA31"/>
    <mergeCell ref="AB30:AB31"/>
    <mergeCell ref="K32:K33"/>
    <mergeCell ref="L32:N33"/>
    <mergeCell ref="O32:Q33"/>
    <mergeCell ref="V32:AA33"/>
    <mergeCell ref="AB32:AB33"/>
    <mergeCell ref="AF32:AK35"/>
    <mergeCell ref="K34:K35"/>
    <mergeCell ref="L34:N35"/>
    <mergeCell ref="O34:Q35"/>
    <mergeCell ref="V34:AA35"/>
    <mergeCell ref="AB34:AB35"/>
    <mergeCell ref="K36:K37"/>
    <mergeCell ref="L36:N37"/>
    <mergeCell ref="O36:Q37"/>
    <mergeCell ref="V36:AA37"/>
    <mergeCell ref="AB36:AB37"/>
    <mergeCell ref="K38:O39"/>
    <mergeCell ref="V38:AA39"/>
    <mergeCell ref="AB38:AB39"/>
    <mergeCell ref="K40:O43"/>
    <mergeCell ref="V40:AA41"/>
    <mergeCell ref="AB40:AB41"/>
    <mergeCell ref="B46:C47"/>
    <mergeCell ref="D46:I47"/>
    <mergeCell ref="J46:K47"/>
    <mergeCell ref="L46:M47"/>
    <mergeCell ref="N46:O47"/>
    <mergeCell ref="P46:Q47"/>
    <mergeCell ref="R46:S47"/>
    <mergeCell ref="T46:U47"/>
    <mergeCell ref="V46:W47"/>
    <mergeCell ref="X46:Y47"/>
    <mergeCell ref="Z46:AA47"/>
    <mergeCell ref="H49:I50"/>
    <mergeCell ref="J49:K50"/>
    <mergeCell ref="L49:M50"/>
    <mergeCell ref="N49:O50"/>
    <mergeCell ref="P49:Q50"/>
    <mergeCell ref="R49:S50"/>
    <mergeCell ref="T49:U50"/>
    <mergeCell ref="V49:W50"/>
    <mergeCell ref="B6:B13"/>
    <mergeCell ref="B14:B29"/>
  </mergeCells>
  <phoneticPr fontId="2"/>
  <dataValidations count="2">
    <dataValidation type="list" allowBlank="1" showDropDown="0" showInputMessage="1" showErrorMessage="1" sqref="AE11">
      <formula1>"世帯主,擬制世帯主"</formula1>
    </dataValidation>
    <dataValidation type="list" allowBlank="1" showDropDown="0" showInputMessage="1" showErrorMessage="1" sqref="AE12:AE21">
      <formula1>"被保険者,"</formula1>
    </dataValidation>
  </dataValidations>
  <pageMargins left="0.70866141732283472" right="0.23622047244094491" top="0.70866141732283472" bottom="0.27559055118110237" header="0.51181102362204722" footer="0.19685039370078741"/>
  <pageSetup paperSize="8" scale="91" fitToWidth="1" fitToHeight="1" orientation="landscape" usePrinterDefaults="1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6"/>
  <sheetViews>
    <sheetView workbookViewId="0">
      <selection activeCell="B6" sqref="B6"/>
    </sheetView>
  </sheetViews>
  <sheetFormatPr defaultRowHeight="13.5"/>
  <sheetData>
    <row r="1" spans="1:5">
      <c r="A1" s="334"/>
      <c r="B1" s="357" t="s">
        <v>114</v>
      </c>
      <c r="C1" s="357" t="s">
        <v>115</v>
      </c>
      <c r="D1" s="357" t="s">
        <v>112</v>
      </c>
      <c r="E1" s="357" t="s">
        <v>43</v>
      </c>
    </row>
    <row r="2" spans="1:5">
      <c r="A2" s="334" t="s">
        <v>51</v>
      </c>
      <c r="B2" s="335">
        <v>34000</v>
      </c>
      <c r="C2" s="335">
        <v>23000</v>
      </c>
      <c r="D2" s="334">
        <v>8.e-002</v>
      </c>
      <c r="E2" s="335">
        <v>670000</v>
      </c>
    </row>
    <row r="3" spans="1:5">
      <c r="A3" s="334" t="s">
        <v>16</v>
      </c>
      <c r="B3" s="335">
        <v>13000</v>
      </c>
      <c r="C3" s="335">
        <v>9000</v>
      </c>
      <c r="D3" s="334">
        <v>3.1e-002</v>
      </c>
      <c r="E3" s="335">
        <v>260000</v>
      </c>
    </row>
    <row r="4" spans="1:5">
      <c r="A4" s="334" t="s">
        <v>60</v>
      </c>
      <c r="B4" s="335">
        <v>13000</v>
      </c>
      <c r="C4" s="335">
        <v>7000</v>
      </c>
      <c r="D4" s="334">
        <v>2.5000000000000001e-002</v>
      </c>
      <c r="E4" s="335">
        <v>170000</v>
      </c>
    </row>
    <row r="5" spans="1:5">
      <c r="A5" s="334" t="s">
        <v>140</v>
      </c>
      <c r="B5" s="335">
        <v>1170</v>
      </c>
      <c r="C5" s="335">
        <v>700</v>
      </c>
      <c r="D5" s="334">
        <v>2.5000000000000001e-003</v>
      </c>
      <c r="E5" s="335">
        <v>30000</v>
      </c>
    </row>
    <row r="6" spans="1:5">
      <c r="A6" s="334" t="s">
        <v>113</v>
      </c>
      <c r="B6" s="335">
        <v>430000</v>
      </c>
      <c r="C6" s="1"/>
      <c r="D6" s="1"/>
      <c r="E6" s="1"/>
    </row>
  </sheetData>
  <phoneticPr fontId="2"/>
  <pageMargins left="0.7" right="0.7" top="0.75" bottom="0.75" header="0.3" footer="0.3"/>
  <pageSetup paperSize="9" fitToWidth="1" fitToHeight="1" orientation="portrait" usePrinterDefaults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F6"/>
  <sheetViews>
    <sheetView workbookViewId="0">
      <selection activeCell="A19" sqref="A19"/>
    </sheetView>
  </sheetViews>
  <sheetFormatPr defaultRowHeight="13.5"/>
  <cols>
    <col min="1" max="6" width="20.625" customWidth="1"/>
  </cols>
  <sheetData>
    <row r="1" spans="1:6" ht="18.75" customHeight="1">
      <c r="A1" s="358" t="s">
        <v>105</v>
      </c>
      <c r="B1" s="361"/>
      <c r="C1" s="361"/>
      <c r="D1" s="361"/>
      <c r="E1" s="361"/>
      <c r="F1" s="361"/>
    </row>
    <row r="2" spans="1:6" ht="23.25" customHeight="1">
      <c r="A2" s="359" t="s">
        <v>128</v>
      </c>
      <c r="B2" s="359" t="s">
        <v>129</v>
      </c>
      <c r="C2" s="362" t="s">
        <v>32</v>
      </c>
      <c r="D2" s="362" t="s">
        <v>106</v>
      </c>
      <c r="E2" s="364" t="s">
        <v>109</v>
      </c>
      <c r="F2" s="366" t="s">
        <v>72</v>
      </c>
    </row>
    <row r="3" spans="1:6" ht="23.25" customHeight="1">
      <c r="A3" s="360">
        <v>120000</v>
      </c>
      <c r="B3" s="360">
        <v>12</v>
      </c>
      <c r="C3" s="363">
        <f>A3/B3</f>
        <v>10000</v>
      </c>
      <c r="D3" s="363">
        <f>C3*12</f>
        <v>120000</v>
      </c>
      <c r="E3" s="365">
        <f>D3/10</f>
        <v>12000</v>
      </c>
      <c r="F3" s="367">
        <f>E3*2</f>
        <v>24000</v>
      </c>
    </row>
    <row r="4" spans="1:6">
      <c r="A4" t="s">
        <v>107</v>
      </c>
    </row>
    <row r="5" spans="1:6">
      <c r="A5" t="s">
        <v>3</v>
      </c>
    </row>
    <row r="6" spans="1:6">
      <c r="A6" t="s">
        <v>108</v>
      </c>
    </row>
  </sheetData>
  <phoneticPr fontId="2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試算表</vt:lpstr>
      <vt:lpstr>試算表 (計算用)</vt:lpstr>
      <vt:lpstr>試算表計算用DB</vt:lpstr>
      <vt:lpstr>仮算定額計算表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FJ-USER</dc:creator>
  <cp:lastModifiedBy>U0619 沼下 侑真</cp:lastModifiedBy>
  <cp:lastPrinted>2025-03-28T02:18:58Z</cp:lastPrinted>
  <dcterms:created xsi:type="dcterms:W3CDTF">2013-07-05T02:39:34Z</dcterms:created>
  <dcterms:modified xsi:type="dcterms:W3CDTF">2026-04-03T01:54:57Z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2026-04-03T01:54:57Z</vt:filetime>
  </property>
</Properties>
</file>